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mc:AlternateContent xmlns:mc="http://schemas.openxmlformats.org/markup-compatibility/2006">
    <mc:Choice Requires="x15">
      <x15ac:absPath xmlns:x15ac="http://schemas.microsoft.com/office/spreadsheetml/2010/11/ac" url="/Users/niklasscholz/Downloads/"/>
    </mc:Choice>
  </mc:AlternateContent>
  <xr:revisionPtr revIDLastSave="0" documentId="13_ncr:1_{CCBFAFB7-2C24-5048-B85A-2355375CFFB1}" xr6:coauthVersionLast="47" xr6:coauthVersionMax="47" xr10:uidLastSave="{00000000-0000-0000-0000-000000000000}"/>
  <bookViews>
    <workbookView xWindow="0" yWindow="500" windowWidth="28800" windowHeight="15980" activeTab="5" xr2:uid="{00000000-000D-0000-FFFF-FFFF00000000}"/>
  </bookViews>
  <sheets>
    <sheet name="Allgemeine Informationen" sheetId="1" r:id="rId1"/>
    <sheet name="Einfamilienhäuser" sheetId="2" r:id="rId2"/>
    <sheet name="Mehrfamilienhäuser" sheetId="3" r:id="rId3"/>
    <sheet name="Gewerbe-Handel-Dienstleistung" sheetId="4" r:id="rId4"/>
    <sheet name="Industrie" sheetId="5" r:id="rId5"/>
    <sheet name="Öffentliche Gebäu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2" l="1"/>
  <c r="L18" i="2"/>
  <c r="L17" i="2"/>
  <c r="L16" i="2"/>
  <c r="L15" i="2"/>
  <c r="L11" i="2"/>
  <c r="L10" i="2"/>
  <c r="L9" i="2"/>
  <c r="L12" i="2" s="1"/>
  <c r="L8" i="2"/>
  <c r="L7" i="2"/>
  <c r="L20" i="3"/>
  <c r="L18" i="3"/>
  <c r="L17" i="3"/>
  <c r="L16" i="3"/>
  <c r="L15" i="3"/>
  <c r="L8" i="3"/>
  <c r="L9" i="3"/>
  <c r="L10" i="3"/>
  <c r="L11" i="3"/>
  <c r="L7" i="3"/>
  <c r="L18" i="4" l="1"/>
  <c r="L17" i="4"/>
  <c r="L16" i="4"/>
  <c r="L15" i="4"/>
  <c r="L8" i="4"/>
  <c r="L9" i="4"/>
  <c r="L10" i="4"/>
  <c r="L11" i="4"/>
  <c r="L7" i="4"/>
  <c r="L16" i="5"/>
  <c r="L17" i="5"/>
  <c r="L18" i="5"/>
  <c r="L15" i="5"/>
  <c r="L8" i="5"/>
  <c r="L9" i="5"/>
  <c r="L10" i="5"/>
  <c r="L11" i="5"/>
  <c r="L7" i="5"/>
  <c r="I20" i="6"/>
  <c r="L16" i="6"/>
  <c r="L17" i="6"/>
  <c r="L18" i="6"/>
  <c r="L15" i="6"/>
  <c r="L8" i="6"/>
  <c r="L9" i="6"/>
  <c r="L10" i="6"/>
  <c r="L11" i="6"/>
  <c r="L7" i="6"/>
  <c r="C27" i="6"/>
  <c r="I19" i="6"/>
  <c r="F19" i="6"/>
  <c r="F20" i="6" s="1"/>
  <c r="C19" i="6"/>
  <c r="C20" i="6" s="1"/>
  <c r="F18" i="6"/>
  <c r="F17" i="6"/>
  <c r="F16" i="6"/>
  <c r="F15" i="6"/>
  <c r="I12" i="6"/>
  <c r="C12" i="6"/>
  <c r="F11" i="6"/>
  <c r="F10" i="6"/>
  <c r="F9" i="6"/>
  <c r="F8" i="6"/>
  <c r="F12" i="6" s="1"/>
  <c r="F7" i="6"/>
  <c r="C27" i="5"/>
  <c r="I19" i="5"/>
  <c r="I20" i="5" s="1"/>
  <c r="C19" i="5"/>
  <c r="J18" i="5"/>
  <c r="F18" i="5"/>
  <c r="F17" i="5"/>
  <c r="F16" i="5"/>
  <c r="F15" i="5"/>
  <c r="F19" i="5" s="1"/>
  <c r="I12" i="5"/>
  <c r="C12" i="5"/>
  <c r="C20" i="5" s="1"/>
  <c r="F11" i="5"/>
  <c r="F10" i="5"/>
  <c r="F9" i="5"/>
  <c r="F8" i="5"/>
  <c r="F7" i="5"/>
  <c r="C27" i="4"/>
  <c r="C20" i="4"/>
  <c r="N7" i="4" s="1"/>
  <c r="O7" i="4" s="1"/>
  <c r="I19" i="4"/>
  <c r="C19" i="4"/>
  <c r="F18" i="4"/>
  <c r="N17" i="4"/>
  <c r="O17" i="4" s="1"/>
  <c r="J17" i="4"/>
  <c r="F17" i="4"/>
  <c r="F16" i="4"/>
  <c r="F15" i="4"/>
  <c r="I12" i="4"/>
  <c r="I20" i="4" s="1"/>
  <c r="C12" i="4"/>
  <c r="J11" i="4"/>
  <c r="F11" i="4"/>
  <c r="F10" i="4"/>
  <c r="F9" i="4"/>
  <c r="N8" i="4"/>
  <c r="O8" i="4" s="1"/>
  <c r="F8" i="4"/>
  <c r="F7" i="4"/>
  <c r="C27" i="3"/>
  <c r="I19" i="3"/>
  <c r="I20" i="3" s="1"/>
  <c r="F19" i="3"/>
  <c r="C19" i="3"/>
  <c r="F18" i="3"/>
  <c r="F17" i="3"/>
  <c r="F16" i="3"/>
  <c r="F15" i="3"/>
  <c r="I12" i="3"/>
  <c r="F12" i="3"/>
  <c r="F20" i="3" s="1"/>
  <c r="C12" i="3"/>
  <c r="F11" i="3"/>
  <c r="H11" i="3" s="1"/>
  <c r="F10" i="3"/>
  <c r="F9" i="3"/>
  <c r="F8" i="3"/>
  <c r="F7" i="3"/>
  <c r="C27" i="2"/>
  <c r="C20" i="2"/>
  <c r="I19" i="2"/>
  <c r="C19" i="2"/>
  <c r="N18" i="2"/>
  <c r="O18" i="2" s="1"/>
  <c r="F18" i="2"/>
  <c r="N17" i="2"/>
  <c r="O17" i="2" s="1"/>
  <c r="F17" i="2"/>
  <c r="F16" i="2"/>
  <c r="F15" i="2"/>
  <c r="I12" i="2"/>
  <c r="I20" i="2" s="1"/>
  <c r="C12" i="2"/>
  <c r="N11" i="2"/>
  <c r="O11" i="2" s="1"/>
  <c r="F11" i="2"/>
  <c r="F10" i="2"/>
  <c r="J9" i="2"/>
  <c r="F9" i="2"/>
  <c r="F8" i="2"/>
  <c r="F7" i="2"/>
  <c r="H7" i="5" l="1"/>
  <c r="H8" i="5"/>
  <c r="H17" i="5"/>
  <c r="N18" i="6"/>
  <c r="O18" i="6" s="1"/>
  <c r="J17" i="6"/>
  <c r="J11" i="6"/>
  <c r="N8" i="6"/>
  <c r="O8" i="6" s="1"/>
  <c r="J7" i="6"/>
  <c r="J8" i="6"/>
  <c r="J15" i="6"/>
  <c r="N10" i="6"/>
  <c r="O10" i="6" s="1"/>
  <c r="J9" i="6"/>
  <c r="J18" i="6"/>
  <c r="N15" i="6"/>
  <c r="O15" i="6" s="1"/>
  <c r="N9" i="6"/>
  <c r="O9" i="6" s="1"/>
  <c r="N16" i="6"/>
  <c r="O16" i="6" s="1"/>
  <c r="N11" i="6"/>
  <c r="O11" i="6" s="1"/>
  <c r="N17" i="6"/>
  <c r="O17" i="6" s="1"/>
  <c r="J10" i="6"/>
  <c r="N7" i="6"/>
  <c r="O7" i="6" s="1"/>
  <c r="J16" i="6"/>
  <c r="H16" i="2"/>
  <c r="H18" i="3"/>
  <c r="H7" i="3"/>
  <c r="H16" i="6"/>
  <c r="H10" i="6"/>
  <c r="H9" i="6"/>
  <c r="H15" i="3"/>
  <c r="H19" i="3" s="1"/>
  <c r="H8" i="3"/>
  <c r="O19" i="4"/>
  <c r="C30" i="4" s="1"/>
  <c r="C31" i="4" s="1"/>
  <c r="H15" i="6"/>
  <c r="N18" i="5"/>
  <c r="O18" i="5" s="1"/>
  <c r="J17" i="5"/>
  <c r="N8" i="5"/>
  <c r="O8" i="5" s="1"/>
  <c r="N17" i="5"/>
  <c r="O17" i="5" s="1"/>
  <c r="J16" i="5"/>
  <c r="N11" i="5"/>
  <c r="O11" i="5" s="1"/>
  <c r="J10" i="5"/>
  <c r="N7" i="5"/>
  <c r="O7" i="5" s="1"/>
  <c r="J11" i="5"/>
  <c r="J7" i="5"/>
  <c r="H10" i="3"/>
  <c r="J18" i="2"/>
  <c r="N15" i="2"/>
  <c r="O15" i="2" s="1"/>
  <c r="J11" i="2"/>
  <c r="N8" i="2"/>
  <c r="O8" i="2" s="1"/>
  <c r="J7" i="2"/>
  <c r="J15" i="2"/>
  <c r="J8" i="2"/>
  <c r="N16" i="2"/>
  <c r="O16" i="2" s="1"/>
  <c r="N9" i="2"/>
  <c r="O9" i="2" s="1"/>
  <c r="F19" i="4"/>
  <c r="F12" i="5"/>
  <c r="F20" i="5" s="1"/>
  <c r="H7" i="6"/>
  <c r="H17" i="6"/>
  <c r="H16" i="5"/>
  <c r="N16" i="5"/>
  <c r="O16" i="5" s="1"/>
  <c r="J10" i="2"/>
  <c r="N10" i="5"/>
  <c r="O10" i="5" s="1"/>
  <c r="F12" i="2"/>
  <c r="F20" i="2" s="1"/>
  <c r="H8" i="2"/>
  <c r="H17" i="3"/>
  <c r="J7" i="4"/>
  <c r="N11" i="4"/>
  <c r="O11" i="4" s="1"/>
  <c r="N12" i="2"/>
  <c r="O12" i="2" s="1"/>
  <c r="H9" i="3"/>
  <c r="J16" i="4"/>
  <c r="N18" i="4"/>
  <c r="O18" i="4" s="1"/>
  <c r="J15" i="5"/>
  <c r="H11" i="6"/>
  <c r="H11" i="2"/>
  <c r="J17" i="2"/>
  <c r="H9" i="5"/>
  <c r="H18" i="6"/>
  <c r="N9" i="5"/>
  <c r="O9" i="5" s="1"/>
  <c r="N7" i="2"/>
  <c r="O7" i="2" s="1"/>
  <c r="J16" i="2"/>
  <c r="J18" i="4"/>
  <c r="N15" i="4"/>
  <c r="O15" i="4" s="1"/>
  <c r="N9" i="4"/>
  <c r="O9" i="4" s="1"/>
  <c r="J8" i="4"/>
  <c r="J15" i="4"/>
  <c r="N10" i="4"/>
  <c r="O10" i="4" s="1"/>
  <c r="N16" i="4"/>
  <c r="O16" i="4" s="1"/>
  <c r="J9" i="4"/>
  <c r="H10" i="5"/>
  <c r="J8" i="5"/>
  <c r="N10" i="2"/>
  <c r="O10" i="2" s="1"/>
  <c r="H15" i="2"/>
  <c r="F19" i="2"/>
  <c r="C20" i="3"/>
  <c r="H16" i="3"/>
  <c r="F12" i="4"/>
  <c r="J10" i="4"/>
  <c r="J9" i="5"/>
  <c r="N15" i="5"/>
  <c r="O15" i="5" s="1"/>
  <c r="H8" i="6"/>
  <c r="H15" i="5"/>
  <c r="J19" i="6" l="1"/>
  <c r="L19" i="6"/>
  <c r="L20" i="6" s="1"/>
  <c r="O19" i="6"/>
  <c r="C30" i="6" s="1"/>
  <c r="C31" i="6" s="1"/>
  <c r="J12" i="4"/>
  <c r="L12" i="4"/>
  <c r="F20" i="4"/>
  <c r="L12" i="5"/>
  <c r="J12" i="5"/>
  <c r="O19" i="2"/>
  <c r="C30" i="2" s="1"/>
  <c r="C31" i="2" s="1"/>
  <c r="L19" i="5"/>
  <c r="L20" i="5" s="1"/>
  <c r="J19" i="5"/>
  <c r="J19" i="2"/>
  <c r="L19" i="2"/>
  <c r="H19" i="5"/>
  <c r="J11" i="3"/>
  <c r="N8" i="3"/>
  <c r="O8" i="3" s="1"/>
  <c r="N18" i="3"/>
  <c r="O18" i="3" s="1"/>
  <c r="J17" i="3"/>
  <c r="N12" i="3"/>
  <c r="O12" i="3" s="1"/>
  <c r="N11" i="3"/>
  <c r="O11" i="3" s="1"/>
  <c r="J10" i="3"/>
  <c r="N7" i="3"/>
  <c r="O7" i="3" s="1"/>
  <c r="J18" i="3"/>
  <c r="N15" i="3"/>
  <c r="O15" i="3" s="1"/>
  <c r="J7" i="3"/>
  <c r="N10" i="3"/>
  <c r="O10" i="3" s="1"/>
  <c r="N16" i="3"/>
  <c r="O16" i="3" s="1"/>
  <c r="J16" i="3"/>
  <c r="J9" i="3"/>
  <c r="N17" i="3"/>
  <c r="O17" i="3" s="1"/>
  <c r="J15" i="3"/>
  <c r="J8" i="3"/>
  <c r="N9" i="3"/>
  <c r="O9" i="3" s="1"/>
  <c r="H9" i="2"/>
  <c r="H17" i="2"/>
  <c r="H19" i="2" s="1"/>
  <c r="H10" i="2"/>
  <c r="H12" i="6"/>
  <c r="H20" i="6" s="1"/>
  <c r="J12" i="2"/>
  <c r="J20" i="2" s="1"/>
  <c r="O19" i="5"/>
  <c r="C30" i="5" s="1"/>
  <c r="C31" i="5" s="1"/>
  <c r="H7" i="2"/>
  <c r="H12" i="3"/>
  <c r="H20" i="3" s="1"/>
  <c r="J12" i="6"/>
  <c r="J20" i="6" s="1"/>
  <c r="L12" i="6"/>
  <c r="H12" i="5"/>
  <c r="J19" i="4"/>
  <c r="L19" i="4"/>
  <c r="H18" i="2"/>
  <c r="H18" i="5"/>
  <c r="H11" i="5"/>
  <c r="H19" i="6"/>
  <c r="J19" i="3" l="1"/>
  <c r="L19" i="3"/>
  <c r="O19" i="3"/>
  <c r="C30" i="3" s="1"/>
  <c r="C31" i="3" s="1"/>
  <c r="H17" i="4"/>
  <c r="H7" i="4"/>
  <c r="H11" i="4"/>
  <c r="H16" i="4"/>
  <c r="H18" i="4"/>
  <c r="H8" i="4"/>
  <c r="H10" i="4"/>
  <c r="H15" i="4"/>
  <c r="H9" i="4"/>
  <c r="H20" i="5"/>
  <c r="J20" i="4"/>
  <c r="H12" i="2"/>
  <c r="H20" i="2" s="1"/>
  <c r="L12" i="3"/>
  <c r="J12" i="3"/>
  <c r="J20" i="3" s="1"/>
  <c r="J20" i="5"/>
  <c r="H12" i="4" l="1"/>
  <c r="H19" i="4"/>
  <c r="H20" i="4" l="1"/>
</calcChain>
</file>

<file path=xl/sharedStrings.xml><?xml version="1.0" encoding="utf-8"?>
<sst xmlns="http://schemas.openxmlformats.org/spreadsheetml/2006/main" count="487" uniqueCount="65">
  <si>
    <t>Allgemeine Informationen zur Nutzung der Umrechnungstabellen</t>
  </si>
  <si>
    <t xml:space="preserve">Diese Umrechnungstabelle soll dabei helfen, die in Ihrem Klimaschutzkonzept formulierten Ziele in die ClimateView Plattform zu übertragen. Die Methodik zur Zielsetzung in der ClimateView Plattform unterscheidet sich stellenweise von der Methodik der Zielsetzung in klassischen Klimaschutzkonzepten. 
In der ClimateView Plattform modellieren wir, was es hinsichtlich einer Emissionsreduzierung bedeutet, wenn wir Aktivitäten von fossilintensiven Mechanismen (Gasheizung, Ölheizung etc.) auf fossilarme/CO2-arme Alternativen (Wärempumpe, Solarthermie etc.) verlagern. Bei der Zielsetzung beziehen wir uns daher immer auf die Verlagerung von Aktivitäten
ausgehend von der Ausgangslage, also dem hinterlegten Inventar. Im Inventar sind bereits die zum Stichjahr ausgeführten Aktivitäten auf Basis der Daten aus dem Klimaschutz Planer hinterlegt. </t>
  </si>
  <si>
    <t>In dieser Umrechnungstabelle können Sie klassische Zielsetzungen wie bspw. den Zubau von Heizsystemen abtragen. Wir gehen allerdings noch einen Schritt weiter und möchten Ziele für alle in Zukunft verwendeten Mechanismen setzen, um konkrete Schritte zur Zielerreichung einleiten zu können.</t>
  </si>
  <si>
    <r>
      <rPr>
        <sz val="10"/>
        <color theme="1"/>
        <rFont val="Arial"/>
        <family val="2"/>
      </rPr>
      <t xml:space="preserve">In den folgenden Reitern finden Sie eine Unterteilung in Einfamilienhäuser, Mehrfamilienhäuser, Gewerbe-Handel-Dienstleistung, Industrie und Öffentliche Gebäude. In jedem dieser Reiter finden Sie zwei </t>
    </r>
    <r>
      <rPr>
        <sz val="10"/>
        <color rgb="FFFFE599"/>
        <rFont val="Arial"/>
        <family val="2"/>
      </rPr>
      <t>gelb</t>
    </r>
    <r>
      <rPr>
        <sz val="10"/>
        <color theme="1"/>
        <rFont val="Arial"/>
        <family val="2"/>
      </rPr>
      <t xml:space="preserve"> markierte Spalten. In der ersten tragen Sie die Ausgangssituation aus Ihrem Inventar ab. Sie finden diese Informationen in der Plattform unter
Inventar --&gt; Stadtinventar --&gt; Stationäre Energie. In der zweiten gelben Spalte können Sie die für Ihre Kommune spezifische Zusammensetzung der Heizsysteme abtragen. Sollte es Ihnen schwer fallen Ziele aus Ihrem Klimaschutzplan zu finden, binden Sie entsprechende Ämter mit ein.</t>
    </r>
  </si>
  <si>
    <r>
      <rPr>
        <sz val="10"/>
        <color theme="1"/>
        <rFont val="Arial"/>
        <family val="2"/>
      </rPr>
      <t xml:space="preserve">Außerdem finden Sie unter jedem Reiter eine </t>
    </r>
    <r>
      <rPr>
        <sz val="10"/>
        <color rgb="FFB6D7A8"/>
        <rFont val="Arial"/>
        <family val="2"/>
      </rPr>
      <t>grüne</t>
    </r>
    <r>
      <rPr>
        <sz val="10"/>
        <color theme="1"/>
        <rFont val="Arial"/>
        <family val="2"/>
      </rPr>
      <t xml:space="preserve"> Spalte. Diese Werte sind die Werte, die Sie in die ClimateView Plattform abtragen müssen, nachdem Sie die gelben Spalten ausgefüllt haben. Rechts neben der grünen Spalte finden Sie den Namen des Umstellungselements, das Sie mit dem Ziel versehen müssen.</t>
    </r>
  </si>
  <si>
    <t>Warum unterscheidet sich unsere Zielsetzung von den klassischen Zielen? Da wir in unserer Methodik die Ausgangswerte mit in die Berechnung einbeziehen. Wir modellieren also eher den "Zubau" von Aktivitäten auf fossilarme/CO2-arme Alternativen. Würden wir andere Ziele abtragen, würden jegliche Anfangswerte ignoriert werden.</t>
  </si>
  <si>
    <t>Sollten Sie Schwierigkeiten bei der Zielsetzung haben, finden Sie in jedem Reiter weitere Informationen aus der Studie Agora Energiewende, die Ziele für ein klimaneutrales Deutschland bis 2050 formuliert haben. Nutzen Sie diese als Hilfestellung zur Ableitung von Zielen.</t>
  </si>
  <si>
    <t>Ausgangslage</t>
  </si>
  <si>
    <t>Zielbild***</t>
  </si>
  <si>
    <t>Ziele in der ClimateView Plattform</t>
  </si>
  <si>
    <t>Umstellungselement</t>
  </si>
  <si>
    <t>Fossilintensive Mechanismen/hohe Emissionen</t>
  </si>
  <si>
    <t>Energieträger</t>
  </si>
  <si>
    <t>Aktivität</t>
  </si>
  <si>
    <t>Einheit</t>
  </si>
  <si>
    <t>Energieintensität</t>
  </si>
  <si>
    <t>Energieverbrauch</t>
  </si>
  <si>
    <t>Anteile</t>
  </si>
  <si>
    <t>Ziele</t>
  </si>
  <si>
    <t>Erdgas</t>
  </si>
  <si>
    <t>m2</t>
  </si>
  <si>
    <t>kWh</t>
  </si>
  <si>
    <t>-</t>
  </si>
  <si>
    <t>Öl</t>
  </si>
  <si>
    <t>Strom</t>
  </si>
  <si>
    <t>Kohle</t>
  </si>
  <si>
    <t>LPG</t>
  </si>
  <si>
    <t>Summe fossil</t>
  </si>
  <si>
    <t>Fossilarme Mechanismen/niedrige Emissionen</t>
  </si>
  <si>
    <t>Zielbild</t>
  </si>
  <si>
    <t>Biomasse</t>
  </si>
  <si>
    <t>Einfamilienhäuser mit erneuerbaren Biobrennstoffen heizen</t>
  </si>
  <si>
    <t>Wärmepumpen</t>
  </si>
  <si>
    <t>Wärmepumpen in Einfamilienhäusern</t>
  </si>
  <si>
    <t>Fernwärme</t>
  </si>
  <si>
    <t>Umstellung auf Fernwärme in Einfamilienhäusern</t>
  </si>
  <si>
    <t>Solarthermie</t>
  </si>
  <si>
    <t>Solarthermie auf Einfamilienhäusern</t>
  </si>
  <si>
    <t>Summe erneuerbar</t>
  </si>
  <si>
    <t>Gesamt</t>
  </si>
  <si>
    <t>Sanierungsrate*</t>
  </si>
  <si>
    <t>Jahre</t>
  </si>
  <si>
    <t>Bestand saniert im Zieljahr</t>
  </si>
  <si>
    <t>Sanierungstiefe**</t>
  </si>
  <si>
    <t>kWh/m2</t>
  </si>
  <si>
    <t>Durchschnittliche gwichtete Energieintensität</t>
  </si>
  <si>
    <t>Gas</t>
  </si>
  <si>
    <t>Mehrfamilienhäuser mit erneuerbaren Biobrennstoffen heizen</t>
  </si>
  <si>
    <t>Wärmepumpen in Mehrfamilienhäusern</t>
  </si>
  <si>
    <t>Umstellung auf Fernwärme in Mehrfamilienhäusern</t>
  </si>
  <si>
    <t>Solarthermie auf Mehrfamilienhäusern</t>
  </si>
  <si>
    <t>Sanierungsrate</t>
  </si>
  <si>
    <t>Sanierungstiefe</t>
  </si>
  <si>
    <t>Gewerbliche Gebäude mit erneuerbaren Biobrennstoffen heizen</t>
  </si>
  <si>
    <t>Wärmepumpen in gewerblichen Gebäuden</t>
  </si>
  <si>
    <t>Umstellung auf Fernwärme in gewerblichen Gebäuden</t>
  </si>
  <si>
    <t>Solarthermie auf Gewerbegebäuden</t>
  </si>
  <si>
    <t>Industriegebäude mit erneuerbaren Biobrennstoffen heizen</t>
  </si>
  <si>
    <t>Wärmepumpen in Industriegebäuden</t>
  </si>
  <si>
    <t>Umstellung auf Fernwärme in Industriegebäuden</t>
  </si>
  <si>
    <t>Solarthermie auf Industriegebäuden</t>
  </si>
  <si>
    <t>Öffentliche Gebäude mit erneuerbaren Biobrennstoffen heizen</t>
  </si>
  <si>
    <t>Wärmepumpen in öffentlichen Gebäuden</t>
  </si>
  <si>
    <t xml:space="preserve">Umstellung auf Fernwärme in öffentlichen Gebäuden </t>
  </si>
  <si>
    <t>Solarthermie auf öffentlichen Gebäuden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</si>
</sst>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000"/>
    <numFmt numFmtId="167" formatCode="0.0%"/>
    <numFmt numFmtId="168" formatCode="0.0"/>
  </numFmts>
  <fonts count="11" x14ac:knownFonts="1">
    <font>
      <sz val="10"/>
      <color rgb="FF000000"/>
      <name val="Arial"/>
      <scheme val="minor"/>
    </font>
    <font>
      <b/>
      <sz val="10"/>
      <color theme="1"/>
      <name val="Arial"/>
      <family val="2"/>
      <scheme val="minor"/>
    </font>
    <font>
      <sz val="10"/>
      <color theme="1"/>
      <name val="Arial"/>
      <family val="2"/>
      <scheme val="minor"/>
    </font>
    <font>
      <b/>
      <sz val="10"/>
      <color theme="1"/>
      <name val="Arial"/>
      <family val="2"/>
    </font>
    <font>
      <sz val="10"/>
      <name val="Arial"/>
      <family val="2"/>
    </font>
    <font>
      <b/>
      <i/>
      <sz val="10"/>
      <color theme="1"/>
      <name val="Arial"/>
      <family val="2"/>
    </font>
    <font>
      <sz val="10"/>
      <color rgb="FF000000"/>
      <name val="Arial"/>
      <family val="2"/>
      <scheme val="minor"/>
    </font>
    <font>
      <u/>
      <sz val="10"/>
      <color rgb="FF0000FF"/>
      <name val="Arial"/>
      <family val="2"/>
    </font>
    <font>
      <sz val="10"/>
      <color theme="1"/>
      <name val="Arial"/>
      <family val="2"/>
    </font>
    <font>
      <sz val="10"/>
      <color rgb="FFFFE599"/>
      <name val="Arial"/>
      <family val="2"/>
    </font>
    <font>
      <sz val="10"/>
      <color rgb="FFB6D7A8"/>
      <name val="Arial"/>
      <family val="2"/>
    </font>
  </fonts>
  <fills count="5">
    <fill>
      <patternFill patternType="none"/>
    </fill>
    <fill>
      <patternFill patternType="gray125"/>
    </fill>
    <fill>
      <patternFill patternType="solid">
        <fgColor rgb="FFFFE599"/>
        <bgColor rgb="FFFFE599"/>
      </patternFill>
    </fill>
    <fill>
      <patternFill patternType="solid">
        <fgColor rgb="FFB6D7A8"/>
        <bgColor rgb="FFB6D7A8"/>
      </patternFill>
    </fill>
    <fill>
      <patternFill patternType="solid">
        <fgColor theme="6" tint="0.59999389629810485"/>
        <bgColor indexed="64"/>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dotted">
        <color rgb="FF000000"/>
      </top>
      <bottom/>
      <diagonal/>
    </border>
    <border>
      <left/>
      <right/>
      <top style="dotted">
        <color rgb="FF000000"/>
      </top>
      <bottom/>
      <diagonal/>
    </border>
    <border>
      <left style="thin">
        <color rgb="FF000000"/>
      </left>
      <right style="thin">
        <color rgb="FF000000"/>
      </right>
      <top style="dotted">
        <color rgb="FF000000"/>
      </top>
      <bottom/>
      <diagonal/>
    </border>
    <border>
      <left/>
      <right style="thin">
        <color rgb="FF000000"/>
      </right>
      <top style="dotted">
        <color rgb="FF000000"/>
      </top>
      <bottom/>
      <diagonal/>
    </border>
  </borders>
  <cellStyleXfs count="1">
    <xf numFmtId="0" fontId="0" fillId="0" borderId="0"/>
  </cellStyleXfs>
  <cellXfs count="65">
    <xf numFmtId="0" fontId="0" fillId="0" borderId="0" xfId="0"/>
    <xf numFmtId="0" fontId="1" fillId="0" borderId="0" xfId="0" applyFont="1"/>
    <xf numFmtId="0" fontId="2" fillId="0" borderId="0" xfId="0" applyFont="1"/>
    <xf numFmtId="0" fontId="2" fillId="0" borderId="5" xfId="0" applyFont="1" applyBorder="1"/>
    <xf numFmtId="3" fontId="2" fillId="0" borderId="6" xfId="0" applyNumberFormat="1" applyFont="1" applyBorder="1"/>
    <xf numFmtId="0" fontId="2" fillId="0" borderId="6" xfId="0" applyFont="1" applyBorder="1"/>
    <xf numFmtId="164" fontId="2" fillId="0" borderId="6" xfId="0" applyNumberFormat="1" applyFont="1" applyBorder="1"/>
    <xf numFmtId="0" fontId="2" fillId="0" borderId="14" xfId="0" applyFont="1" applyBorder="1"/>
    <xf numFmtId="3" fontId="2" fillId="0" borderId="0" xfId="0" applyNumberFormat="1" applyFont="1"/>
    <xf numFmtId="10" fontId="2" fillId="0" borderId="0" xfId="0" applyNumberFormat="1" applyFont="1"/>
    <xf numFmtId="0" fontId="2" fillId="0" borderId="8" xfId="0" applyFont="1" applyBorder="1" applyAlignment="1">
      <alignment horizontal="center"/>
    </xf>
    <xf numFmtId="165" fontId="2" fillId="0" borderId="0" xfId="0" applyNumberFormat="1" applyFont="1"/>
    <xf numFmtId="166" fontId="2" fillId="0" borderId="0" xfId="0" applyNumberFormat="1" applyFont="1"/>
    <xf numFmtId="0" fontId="2" fillId="0" borderId="15" xfId="0" applyFont="1" applyBorder="1"/>
    <xf numFmtId="3" fontId="2" fillId="0" borderId="16" xfId="0" applyNumberFormat="1" applyFont="1" applyBorder="1"/>
    <xf numFmtId="0" fontId="2" fillId="0" borderId="16" xfId="0" applyFont="1" applyBorder="1"/>
    <xf numFmtId="164" fontId="2" fillId="0" borderId="16" xfId="0" applyNumberFormat="1" applyFont="1" applyBorder="1"/>
    <xf numFmtId="10" fontId="2" fillId="0" borderId="17" xfId="0" applyNumberFormat="1" applyFont="1" applyBorder="1"/>
    <xf numFmtId="10" fontId="2" fillId="0" borderId="18" xfId="0" applyNumberFormat="1" applyFont="1" applyBorder="1"/>
    <xf numFmtId="3" fontId="2" fillId="0" borderId="11" xfId="0" applyNumberFormat="1" applyFont="1" applyBorder="1"/>
    <xf numFmtId="0" fontId="2" fillId="0" borderId="11" xfId="0" applyFont="1" applyBorder="1"/>
    <xf numFmtId="0" fontId="2" fillId="0" borderId="7" xfId="0" applyFont="1" applyBorder="1"/>
    <xf numFmtId="0" fontId="2" fillId="0" borderId="8" xfId="0" applyFont="1" applyBorder="1"/>
    <xf numFmtId="0" fontId="2" fillId="0" borderId="19" xfId="0" applyFont="1" applyBorder="1"/>
    <xf numFmtId="3" fontId="2" fillId="0" borderId="20" xfId="0" applyNumberFormat="1" applyFont="1" applyBorder="1"/>
    <xf numFmtId="0" fontId="2" fillId="0" borderId="20" xfId="0" applyFont="1" applyBorder="1"/>
    <xf numFmtId="164" fontId="2" fillId="0" borderId="20" xfId="0" applyNumberFormat="1" applyFont="1" applyBorder="1"/>
    <xf numFmtId="10" fontId="2" fillId="0" borderId="20" xfId="0" applyNumberFormat="1" applyFont="1" applyBorder="1"/>
    <xf numFmtId="10" fontId="2" fillId="0" borderId="21" xfId="0" applyNumberFormat="1" applyFont="1" applyBorder="1"/>
    <xf numFmtId="0" fontId="2" fillId="0" borderId="10" xfId="0" applyFont="1" applyBorder="1"/>
    <xf numFmtId="10" fontId="2" fillId="0" borderId="11" xfId="0" applyNumberFormat="1" applyFont="1" applyBorder="1"/>
    <xf numFmtId="0" fontId="2" fillId="0" borderId="13" xfId="0" applyFont="1" applyBorder="1" applyAlignment="1">
      <alignment horizontal="center"/>
    </xf>
    <xf numFmtId="9" fontId="2" fillId="0" borderId="0" xfId="0" applyNumberFormat="1" applyFont="1"/>
    <xf numFmtId="168" fontId="2" fillId="0" borderId="0" xfId="0" applyNumberFormat="1" applyFont="1"/>
    <xf numFmtId="0" fontId="7" fillId="0" borderId="0" xfId="0" applyFont="1"/>
    <xf numFmtId="10" fontId="6" fillId="3" borderId="9" xfId="0" applyNumberFormat="1" applyFont="1" applyFill="1" applyBorder="1"/>
    <xf numFmtId="0" fontId="2" fillId="0" borderId="12" xfId="0" applyFont="1" applyBorder="1"/>
    <xf numFmtId="10" fontId="2" fillId="0" borderId="12" xfId="0" applyNumberFormat="1" applyFont="1" applyBorder="1"/>
    <xf numFmtId="2" fontId="2" fillId="0" borderId="0" xfId="0" applyNumberFormat="1" applyFont="1"/>
    <xf numFmtId="3" fontId="2" fillId="2" borderId="0" xfId="0" applyNumberFormat="1" applyFont="1" applyFill="1" applyProtection="1">
      <protection locked="0"/>
    </xf>
    <xf numFmtId="164" fontId="2" fillId="0" borderId="0" xfId="0" applyNumberFormat="1" applyFont="1" applyProtection="1">
      <protection locked="0"/>
    </xf>
    <xf numFmtId="10" fontId="2" fillId="2" borderId="8" xfId="0" applyNumberFormat="1" applyFont="1" applyFill="1" applyBorder="1" applyAlignment="1" applyProtection="1">
      <alignment vertical="center"/>
      <protection locked="0"/>
    </xf>
    <xf numFmtId="10" fontId="2" fillId="2" borderId="8" xfId="0" applyNumberFormat="1" applyFont="1" applyFill="1" applyBorder="1" applyProtection="1">
      <protection locked="0"/>
    </xf>
    <xf numFmtId="10" fontId="6" fillId="0" borderId="16" xfId="0" applyNumberFormat="1" applyFont="1" applyBorder="1"/>
    <xf numFmtId="10" fontId="6" fillId="0" borderId="20" xfId="0" applyNumberFormat="1" applyFont="1" applyBorder="1"/>
    <xf numFmtId="10" fontId="6" fillId="0" borderId="9" xfId="0" applyNumberFormat="1" applyFont="1" applyBorder="1"/>
    <xf numFmtId="10" fontId="6" fillId="0" borderId="17" xfId="0" applyNumberFormat="1" applyFont="1" applyBorder="1"/>
    <xf numFmtId="10" fontId="6" fillId="0" borderId="22" xfId="0" applyNumberFormat="1" applyFont="1" applyBorder="1"/>
    <xf numFmtId="0" fontId="3" fillId="0" borderId="1" xfId="0" applyFont="1" applyBorder="1" applyAlignment="1">
      <alignment horizontal="center" vertical="center"/>
    </xf>
    <xf numFmtId="0" fontId="4" fillId="0" borderId="2" xfId="0" applyFont="1" applyBorder="1"/>
    <xf numFmtId="0" fontId="4" fillId="0" borderId="3" xfId="0" applyFont="1" applyBorder="1"/>
    <xf numFmtId="0" fontId="4" fillId="0" borderId="5" xfId="0" applyFont="1" applyBorder="1"/>
    <xf numFmtId="0" fontId="4" fillId="0" borderId="6" xfId="0" applyFont="1" applyBorder="1"/>
    <xf numFmtId="0" fontId="4" fillId="0" borderId="7" xfId="0" applyFont="1" applyBorder="1"/>
    <xf numFmtId="0" fontId="1" fillId="0" borderId="4" xfId="0" applyFont="1" applyBorder="1" applyAlignment="1">
      <alignment horizontal="center" vertical="center"/>
    </xf>
    <xf numFmtId="0" fontId="4" fillId="0" borderId="8" xfId="0" applyFont="1" applyBorder="1"/>
    <xf numFmtId="0" fontId="4" fillId="0" borderId="13" xfId="0" applyFont="1" applyBorder="1"/>
    <xf numFmtId="0" fontId="5" fillId="0" borderId="10" xfId="0" applyFont="1" applyBorder="1"/>
    <xf numFmtId="0" fontId="4" fillId="0" borderId="11" xfId="0" applyFont="1" applyBorder="1"/>
    <xf numFmtId="0" fontId="4" fillId="0" borderId="12" xfId="0" applyFont="1" applyBorder="1"/>
    <xf numFmtId="0" fontId="1" fillId="0" borderId="2" xfId="0" applyFont="1" applyBorder="1" applyAlignment="1">
      <alignment horizontal="center" vertical="center"/>
    </xf>
    <xf numFmtId="0" fontId="0" fillId="0" borderId="0" xfId="0"/>
    <xf numFmtId="0" fontId="4" fillId="0" borderId="9" xfId="0" applyFont="1" applyBorder="1"/>
    <xf numFmtId="167" fontId="2" fillId="4" borderId="0" xfId="0" applyNumberFormat="1" applyFont="1" applyFill="1" applyProtection="1">
      <protection locked="0"/>
    </xf>
    <xf numFmtId="0" fontId="2" fillId="4"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2:A15"/>
  <sheetViews>
    <sheetView workbookViewId="0"/>
  </sheetViews>
  <sheetFormatPr baseColWidth="10" defaultColWidth="12.6640625" defaultRowHeight="15.75" customHeight="1" x14ac:dyDescent="0.15"/>
  <sheetData>
    <row r="2" spans="1:1" ht="15.75" customHeight="1" x14ac:dyDescent="0.15">
      <c r="A2" s="1" t="s">
        <v>0</v>
      </c>
    </row>
    <row r="5" spans="1:1" ht="15.75" customHeight="1" x14ac:dyDescent="0.15">
      <c r="A5" s="2" t="s">
        <v>1</v>
      </c>
    </row>
    <row r="7" spans="1:1" ht="15.75" customHeight="1" x14ac:dyDescent="0.15">
      <c r="A7" s="2" t="s">
        <v>2</v>
      </c>
    </row>
    <row r="9" spans="1:1" ht="15.75" customHeight="1" x14ac:dyDescent="0.15">
      <c r="A9" s="2" t="s">
        <v>3</v>
      </c>
    </row>
    <row r="11" spans="1:1" ht="15.75" customHeight="1" x14ac:dyDescent="0.15">
      <c r="A11" s="2" t="s">
        <v>4</v>
      </c>
    </row>
    <row r="13" spans="1:1" ht="15.75" customHeight="1" x14ac:dyDescent="0.15">
      <c r="A13" s="2" t="s">
        <v>5</v>
      </c>
    </row>
    <row r="15" spans="1:1" ht="15.75" customHeight="1" x14ac:dyDescent="0.15">
      <c r="A15" s="2" t="s">
        <v>6</v>
      </c>
    </row>
  </sheetData>
  <sheetProtection algorithmName="SHA-512" hashValue="NpdlqL6JauHUJ6tpbnWViWQxvU7QH8vm7vIkp+jeuzmuuYyxEsVQKVwmkgGxGlJfTOdozuOQlwxCXBFuoGOVxw==" saltValue="U9sOPDKzUXboR5DTPuAvQ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3:O60"/>
  <sheetViews>
    <sheetView workbookViewId="0">
      <selection activeCell="G25" sqref="G25"/>
    </sheetView>
  </sheetViews>
  <sheetFormatPr baseColWidth="10" defaultColWidth="12.6640625" defaultRowHeight="15.75" customHeight="1" x14ac:dyDescent="0.15"/>
  <cols>
    <col min="2" max="2" width="34.1640625" customWidth="1"/>
    <col min="3" max="3" width="9" customWidth="1"/>
    <col min="4" max="4" width="7.1640625" customWidth="1"/>
    <col min="5" max="5" width="14.5" customWidth="1"/>
    <col min="6" max="6" width="16.5" customWidth="1"/>
    <col min="7" max="7" width="7.1640625" customWidth="1"/>
    <col min="9" max="9" width="13.1640625" customWidth="1"/>
    <col min="10" max="10" width="21.5" customWidth="1"/>
    <col min="11" max="11" width="7.1640625" customWidth="1"/>
    <col min="12" max="12" width="12.1640625" customWidth="1"/>
    <col min="13" max="13" width="47.83203125" customWidth="1"/>
    <col min="14" max="14" width="12.6640625" hidden="1"/>
    <col min="15" max="15" width="3.33203125" hidden="1" customWidth="1"/>
  </cols>
  <sheetData>
    <row r="3" spans="2:15" ht="15.75" customHeight="1" x14ac:dyDescent="0.15">
      <c r="B3" s="48" t="s">
        <v>7</v>
      </c>
      <c r="C3" s="49"/>
      <c r="D3" s="49"/>
      <c r="E3" s="49"/>
      <c r="F3" s="49"/>
      <c r="G3" s="49"/>
      <c r="H3" s="50"/>
      <c r="I3" s="54" t="s">
        <v>8</v>
      </c>
      <c r="J3" s="60" t="s">
        <v>9</v>
      </c>
      <c r="K3" s="49"/>
      <c r="L3" s="50"/>
      <c r="M3" s="54" t="s">
        <v>10</v>
      </c>
    </row>
    <row r="4" spans="2:15" ht="15.75" customHeight="1" x14ac:dyDescent="0.15">
      <c r="B4" s="51"/>
      <c r="C4" s="52"/>
      <c r="D4" s="52"/>
      <c r="E4" s="52"/>
      <c r="F4" s="52"/>
      <c r="G4" s="52"/>
      <c r="H4" s="53"/>
      <c r="I4" s="55"/>
      <c r="J4" s="61"/>
      <c r="K4" s="61"/>
      <c r="L4" s="62"/>
      <c r="M4" s="55"/>
    </row>
    <row r="5" spans="2:15" ht="15.75" customHeight="1" x14ac:dyDescent="0.15">
      <c r="B5" s="57" t="s">
        <v>11</v>
      </c>
      <c r="C5" s="58"/>
      <c r="D5" s="58"/>
      <c r="E5" s="58"/>
      <c r="F5" s="58"/>
      <c r="G5" s="58"/>
      <c r="H5" s="59"/>
      <c r="I5" s="55"/>
      <c r="J5" s="52"/>
      <c r="K5" s="52"/>
      <c r="L5" s="53"/>
      <c r="M5" s="55"/>
    </row>
    <row r="6" spans="2:15" ht="15.75" customHeight="1" x14ac:dyDescent="0.15">
      <c r="B6" s="3" t="s">
        <v>12</v>
      </c>
      <c r="C6" s="4" t="s">
        <v>13</v>
      </c>
      <c r="D6" s="5" t="s">
        <v>14</v>
      </c>
      <c r="E6" s="6" t="s">
        <v>15</v>
      </c>
      <c r="F6" s="4" t="s">
        <v>16</v>
      </c>
      <c r="G6" s="5" t="s">
        <v>14</v>
      </c>
      <c r="H6" s="5" t="s">
        <v>17</v>
      </c>
      <c r="I6" s="56"/>
      <c r="J6" s="4" t="s">
        <v>13</v>
      </c>
      <c r="K6" s="5" t="s">
        <v>14</v>
      </c>
      <c r="L6" s="5" t="s">
        <v>18</v>
      </c>
      <c r="M6" s="56"/>
    </row>
    <row r="7" spans="2:15" ht="15.75" customHeight="1" x14ac:dyDescent="0.15">
      <c r="B7" s="7" t="s">
        <v>19</v>
      </c>
      <c r="C7" s="39">
        <v>940943</v>
      </c>
      <c r="D7" s="2" t="s">
        <v>20</v>
      </c>
      <c r="E7" s="40">
        <v>130.80000000000001</v>
      </c>
      <c r="F7" s="8">
        <f t="shared" ref="F7:F11" si="0">C7*E7</f>
        <v>123075344.40000001</v>
      </c>
      <c r="G7" s="2" t="s">
        <v>21</v>
      </c>
      <c r="H7" s="9">
        <f t="shared" ref="H7:H11" si="1">F7/$F$20</f>
        <v>0.53482392086627395</v>
      </c>
      <c r="I7" s="41">
        <v>0.01</v>
      </c>
      <c r="J7" s="8">
        <f t="shared" ref="J7:J11" si="2">I7*$C$20</f>
        <v>17593.510000000002</v>
      </c>
      <c r="K7" s="2" t="s">
        <v>20</v>
      </c>
      <c r="L7" s="45">
        <f>IF((J7-C7)/$C$12&gt;0,(J7-C7)/$C$12,0)</f>
        <v>0</v>
      </c>
      <c r="M7" s="10" t="s">
        <v>22</v>
      </c>
      <c r="N7" s="11">
        <f t="shared" ref="N7:N11" si="3">C7/$C$20</f>
        <v>0.53482392086627395</v>
      </c>
      <c r="O7" s="12">
        <f t="shared" ref="O7:O11" si="4">E7*N7</f>
        <v>69.954968849308642</v>
      </c>
    </row>
    <row r="8" spans="2:15" ht="15.75" customHeight="1" x14ac:dyDescent="0.15">
      <c r="B8" s="7" t="s">
        <v>23</v>
      </c>
      <c r="C8" s="39">
        <v>329797</v>
      </c>
      <c r="D8" s="2" t="s">
        <v>20</v>
      </c>
      <c r="E8" s="40">
        <v>130.80000000000001</v>
      </c>
      <c r="F8" s="8">
        <f t="shared" si="0"/>
        <v>43137447.600000001</v>
      </c>
      <c r="G8" s="2" t="s">
        <v>21</v>
      </c>
      <c r="H8" s="9">
        <f t="shared" si="1"/>
        <v>0.18745378267326987</v>
      </c>
      <c r="I8" s="41">
        <v>0</v>
      </c>
      <c r="J8" s="8">
        <f t="shared" si="2"/>
        <v>0</v>
      </c>
      <c r="K8" s="2" t="s">
        <v>20</v>
      </c>
      <c r="L8" s="45">
        <f t="shared" ref="L8:L11" si="5">IF((J8-C8)/$C$12&gt;0,(J8-C8)/$C$12,0)</f>
        <v>0</v>
      </c>
      <c r="M8" s="10" t="s">
        <v>22</v>
      </c>
      <c r="N8" s="11">
        <f t="shared" si="3"/>
        <v>0.18745378267326987</v>
      </c>
      <c r="O8" s="12">
        <f t="shared" si="4"/>
        <v>24.518954773663701</v>
      </c>
    </row>
    <row r="9" spans="2:15" ht="15.75" customHeight="1" x14ac:dyDescent="0.15">
      <c r="B9" s="7" t="s">
        <v>24</v>
      </c>
      <c r="C9" s="39">
        <v>0</v>
      </c>
      <c r="D9" s="2" t="s">
        <v>20</v>
      </c>
      <c r="E9" s="40">
        <v>130.80000000000001</v>
      </c>
      <c r="F9" s="8">
        <f t="shared" si="0"/>
        <v>0</v>
      </c>
      <c r="G9" s="2" t="s">
        <v>21</v>
      </c>
      <c r="H9" s="9">
        <f t="shared" si="1"/>
        <v>0</v>
      </c>
      <c r="I9" s="41">
        <v>0</v>
      </c>
      <c r="J9" s="8">
        <f t="shared" si="2"/>
        <v>0</v>
      </c>
      <c r="K9" s="2" t="s">
        <v>20</v>
      </c>
      <c r="L9" s="45">
        <f t="shared" si="5"/>
        <v>0</v>
      </c>
      <c r="M9" s="10" t="s">
        <v>22</v>
      </c>
      <c r="N9" s="11">
        <f t="shared" si="3"/>
        <v>0</v>
      </c>
      <c r="O9" s="12">
        <f t="shared" si="4"/>
        <v>0</v>
      </c>
    </row>
    <row r="10" spans="2:15" ht="15.75" customHeight="1" x14ac:dyDescent="0.15">
      <c r="B10" s="7" t="s">
        <v>25</v>
      </c>
      <c r="C10" s="39">
        <v>0</v>
      </c>
      <c r="D10" s="2" t="s">
        <v>20</v>
      </c>
      <c r="E10" s="40">
        <v>130.80000000000001</v>
      </c>
      <c r="F10" s="8">
        <f t="shared" si="0"/>
        <v>0</v>
      </c>
      <c r="G10" s="2" t="s">
        <v>21</v>
      </c>
      <c r="H10" s="9">
        <f t="shared" si="1"/>
        <v>0</v>
      </c>
      <c r="I10" s="42">
        <v>0</v>
      </c>
      <c r="J10" s="8">
        <f t="shared" si="2"/>
        <v>0</v>
      </c>
      <c r="K10" s="2" t="s">
        <v>20</v>
      </c>
      <c r="L10" s="45">
        <f t="shared" si="5"/>
        <v>0</v>
      </c>
      <c r="M10" s="10" t="s">
        <v>22</v>
      </c>
      <c r="N10" s="11">
        <f t="shared" si="3"/>
        <v>0</v>
      </c>
      <c r="O10" s="12">
        <f t="shared" si="4"/>
        <v>0</v>
      </c>
    </row>
    <row r="11" spans="2:15" ht="15.75" customHeight="1" x14ac:dyDescent="0.15">
      <c r="B11" s="7" t="s">
        <v>26</v>
      </c>
      <c r="C11" s="39">
        <v>0</v>
      </c>
      <c r="D11" s="2" t="s">
        <v>20</v>
      </c>
      <c r="E11" s="40">
        <v>130.80000000000001</v>
      </c>
      <c r="F11" s="8">
        <f t="shared" si="0"/>
        <v>0</v>
      </c>
      <c r="G11" s="2" t="s">
        <v>21</v>
      </c>
      <c r="H11" s="9">
        <f t="shared" si="1"/>
        <v>0</v>
      </c>
      <c r="I11" s="42">
        <v>0</v>
      </c>
      <c r="J11" s="8">
        <f t="shared" si="2"/>
        <v>0</v>
      </c>
      <c r="K11" s="2" t="s">
        <v>20</v>
      </c>
      <c r="L11" s="45">
        <f t="shared" si="5"/>
        <v>0</v>
      </c>
      <c r="M11" s="10" t="s">
        <v>22</v>
      </c>
      <c r="N11" s="11">
        <f t="shared" si="3"/>
        <v>0</v>
      </c>
      <c r="O11" s="12">
        <f t="shared" si="4"/>
        <v>0</v>
      </c>
    </row>
    <row r="12" spans="2:15" ht="15.75" customHeight="1" x14ac:dyDescent="0.15">
      <c r="B12" s="13" t="s">
        <v>27</v>
      </c>
      <c r="C12" s="14">
        <f>SUM(C7:C11)</f>
        <v>1270740</v>
      </c>
      <c r="D12" s="15" t="s">
        <v>20</v>
      </c>
      <c r="E12" s="16"/>
      <c r="F12" s="14">
        <f>SUM(F7:F11)</f>
        <v>166212792</v>
      </c>
      <c r="G12" s="15" t="s">
        <v>21</v>
      </c>
      <c r="H12" s="17">
        <f t="shared" ref="H12:J12" si="6">SUM(H7:H11)</f>
        <v>0.72227770353954379</v>
      </c>
      <c r="I12" s="17">
        <f t="shared" si="6"/>
        <v>0.01</v>
      </c>
      <c r="J12" s="14">
        <f t="shared" si="6"/>
        <v>17593.510000000002</v>
      </c>
      <c r="K12" s="15" t="s">
        <v>20</v>
      </c>
      <c r="L12" s="43">
        <f>SUM(L7:L11)</f>
        <v>0</v>
      </c>
      <c r="M12" s="10" t="s">
        <v>22</v>
      </c>
      <c r="N12" s="11">
        <f>C15/$C$20</f>
        <v>0.10432142307021168</v>
      </c>
      <c r="O12" s="12">
        <f>E15*N12</f>
        <v>13.645242137583688</v>
      </c>
    </row>
    <row r="13" spans="2:15" ht="15.75" customHeight="1" x14ac:dyDescent="0.15">
      <c r="B13" s="57" t="s">
        <v>28</v>
      </c>
      <c r="C13" s="58"/>
      <c r="D13" s="58"/>
      <c r="E13" s="58"/>
      <c r="F13" s="58"/>
      <c r="G13" s="58"/>
      <c r="H13" s="59"/>
      <c r="I13" s="18"/>
      <c r="J13" s="19"/>
      <c r="K13" s="20"/>
      <c r="L13" s="20"/>
      <c r="M13" s="10" t="s">
        <v>22</v>
      </c>
      <c r="N13" s="11"/>
      <c r="O13" s="12"/>
    </row>
    <row r="14" spans="2:15" ht="15.75" customHeight="1" x14ac:dyDescent="0.15">
      <c r="B14" s="3" t="s">
        <v>12</v>
      </c>
      <c r="C14" s="4" t="s">
        <v>13</v>
      </c>
      <c r="D14" s="5" t="s">
        <v>14</v>
      </c>
      <c r="E14" s="6" t="s">
        <v>15</v>
      </c>
      <c r="F14" s="4" t="s">
        <v>16</v>
      </c>
      <c r="G14" s="5" t="s">
        <v>14</v>
      </c>
      <c r="H14" s="21" t="s">
        <v>17</v>
      </c>
      <c r="I14" s="21" t="s">
        <v>29</v>
      </c>
      <c r="J14" s="4" t="s">
        <v>13</v>
      </c>
      <c r="K14" s="5" t="s">
        <v>14</v>
      </c>
      <c r="L14" s="5" t="s">
        <v>18</v>
      </c>
      <c r="M14" s="10" t="s">
        <v>22</v>
      </c>
      <c r="N14" s="11"/>
      <c r="O14" s="12"/>
    </row>
    <row r="15" spans="2:15" ht="15.75" customHeight="1" x14ac:dyDescent="0.15">
      <c r="B15" s="7" t="s">
        <v>30</v>
      </c>
      <c r="C15" s="39">
        <v>183538</v>
      </c>
      <c r="D15" s="2" t="s">
        <v>20</v>
      </c>
      <c r="E15" s="40">
        <v>130.80000000000001</v>
      </c>
      <c r="F15" s="8">
        <f t="shared" ref="F15:F18" si="7">C15*E15</f>
        <v>24006770.400000002</v>
      </c>
      <c r="G15" s="2" t="s">
        <v>21</v>
      </c>
      <c r="H15" s="9">
        <f t="shared" ref="H15:H18" si="8">F15/$F$20</f>
        <v>0.10432142307021169</v>
      </c>
      <c r="I15" s="42">
        <v>0.1</v>
      </c>
      <c r="J15" s="8">
        <f t="shared" ref="J15:J18" si="9">I15*$C$20</f>
        <v>175935.1</v>
      </c>
      <c r="K15" s="2" t="s">
        <v>20</v>
      </c>
      <c r="L15" s="35">
        <f>IF((J15-C15)/$C$12&gt;0,(J15-C15)/$C$12,0)</f>
        <v>0</v>
      </c>
      <c r="M15" s="22" t="s">
        <v>31</v>
      </c>
      <c r="N15" s="11">
        <f t="shared" ref="N15:N18" si="10">C15/$C$20</f>
        <v>0.10432142307021168</v>
      </c>
      <c r="O15" s="12">
        <f t="shared" ref="O15:O18" si="11">E15*N15</f>
        <v>13.645242137583688</v>
      </c>
    </row>
    <row r="16" spans="2:15" ht="15.75" customHeight="1" x14ac:dyDescent="0.15">
      <c r="B16" s="7" t="s">
        <v>32</v>
      </c>
      <c r="C16" s="39">
        <v>0</v>
      </c>
      <c r="D16" s="2" t="s">
        <v>20</v>
      </c>
      <c r="E16" s="40">
        <v>52.6</v>
      </c>
      <c r="F16" s="8">
        <f t="shared" si="7"/>
        <v>0</v>
      </c>
      <c r="G16" s="2" t="s">
        <v>21</v>
      </c>
      <c r="H16" s="9">
        <f t="shared" si="8"/>
        <v>0</v>
      </c>
      <c r="I16" s="42">
        <v>0.6</v>
      </c>
      <c r="J16" s="8">
        <f t="shared" si="9"/>
        <v>1055610.5999999999</v>
      </c>
      <c r="K16" s="2" t="s">
        <v>20</v>
      </c>
      <c r="L16" s="35">
        <f t="shared" ref="L16:L18" si="12">IF((J16-C16)/$C$12&gt;0,(J16-C16)/$C$12,0)</f>
        <v>0.83070541574200851</v>
      </c>
      <c r="M16" s="22" t="s">
        <v>33</v>
      </c>
      <c r="N16" s="11">
        <f t="shared" si="10"/>
        <v>0</v>
      </c>
      <c r="O16" s="12">
        <f t="shared" si="11"/>
        <v>0</v>
      </c>
    </row>
    <row r="17" spans="2:15" ht="15.75" customHeight="1" x14ac:dyDescent="0.15">
      <c r="B17" s="7" t="s">
        <v>34</v>
      </c>
      <c r="C17" s="39">
        <v>305073</v>
      </c>
      <c r="D17" s="2" t="s">
        <v>20</v>
      </c>
      <c r="E17" s="40">
        <v>130.80000000000001</v>
      </c>
      <c r="F17" s="8">
        <f t="shared" si="7"/>
        <v>39903548.400000006</v>
      </c>
      <c r="G17" s="2" t="s">
        <v>21</v>
      </c>
      <c r="H17" s="9">
        <f t="shared" si="8"/>
        <v>0.17340087339024449</v>
      </c>
      <c r="I17" s="41">
        <v>0.25</v>
      </c>
      <c r="J17" s="8">
        <f t="shared" si="9"/>
        <v>439837.75</v>
      </c>
      <c r="K17" s="2" t="s">
        <v>20</v>
      </c>
      <c r="L17" s="35">
        <f t="shared" si="12"/>
        <v>0.10605218219305286</v>
      </c>
      <c r="M17" s="22" t="s">
        <v>35</v>
      </c>
      <c r="N17" s="11">
        <f t="shared" si="10"/>
        <v>0.17340087339024446</v>
      </c>
      <c r="O17" s="12">
        <f t="shared" si="11"/>
        <v>22.680834239443978</v>
      </c>
    </row>
    <row r="18" spans="2:15" ht="15.75" customHeight="1" x14ac:dyDescent="0.15">
      <c r="B18" s="7" t="s">
        <v>36</v>
      </c>
      <c r="C18" s="39">
        <v>0</v>
      </c>
      <c r="D18" s="2" t="s">
        <v>20</v>
      </c>
      <c r="E18" s="40">
        <v>130.80000000000001</v>
      </c>
      <c r="F18" s="8">
        <f t="shared" si="7"/>
        <v>0</v>
      </c>
      <c r="G18" s="2" t="s">
        <v>21</v>
      </c>
      <c r="H18" s="9">
        <f t="shared" si="8"/>
        <v>0</v>
      </c>
      <c r="I18" s="41">
        <v>0.04</v>
      </c>
      <c r="J18" s="8">
        <f t="shared" si="9"/>
        <v>70374.040000000008</v>
      </c>
      <c r="K18" s="2" t="s">
        <v>20</v>
      </c>
      <c r="L18" s="35">
        <f t="shared" si="12"/>
        <v>5.5380361049467246E-2</v>
      </c>
      <c r="M18" s="22" t="s">
        <v>37</v>
      </c>
      <c r="N18" s="11">
        <f t="shared" si="10"/>
        <v>0</v>
      </c>
      <c r="O18" s="12">
        <f t="shared" si="11"/>
        <v>0</v>
      </c>
    </row>
    <row r="19" spans="2:15" ht="15.75" customHeight="1" x14ac:dyDescent="0.15">
      <c r="B19" s="23" t="s">
        <v>38</v>
      </c>
      <c r="C19" s="24">
        <f>SUM(C15:C18)</f>
        <v>488611</v>
      </c>
      <c r="D19" s="25" t="s">
        <v>20</v>
      </c>
      <c r="E19" s="26"/>
      <c r="F19" s="24">
        <f>SUM(F15:F18)</f>
        <v>63910318.800000012</v>
      </c>
      <c r="G19" s="25" t="s">
        <v>21</v>
      </c>
      <c r="H19" s="27">
        <f t="shared" ref="H19:J19" si="13">SUM(H15:H18)</f>
        <v>0.27772229646045621</v>
      </c>
      <c r="I19" s="28">
        <f t="shared" si="13"/>
        <v>0.99</v>
      </c>
      <c r="J19" s="24">
        <f t="shared" si="13"/>
        <v>1741757.49</v>
      </c>
      <c r="K19" s="25" t="s">
        <v>20</v>
      </c>
      <c r="L19" s="44">
        <f>SUM(L15:L18)</f>
        <v>0.99213795898452861</v>
      </c>
      <c r="M19" s="10" t="s">
        <v>22</v>
      </c>
      <c r="N19" s="11"/>
      <c r="O19" s="12">
        <f>SUM(O7:O18)</f>
        <v>144.4452421375837</v>
      </c>
    </row>
    <row r="20" spans="2:15" ht="15.75" customHeight="1" x14ac:dyDescent="0.15">
      <c r="B20" s="29" t="s">
        <v>39</v>
      </c>
      <c r="C20" s="19">
        <f>C12+C19</f>
        <v>1759351</v>
      </c>
      <c r="D20" s="20" t="s">
        <v>20</v>
      </c>
      <c r="E20" s="30"/>
      <c r="F20" s="19">
        <f>F12+F19</f>
        <v>230123110.80000001</v>
      </c>
      <c r="G20" s="20" t="s">
        <v>21</v>
      </c>
      <c r="H20" s="30">
        <f>H12+H19</f>
        <v>1</v>
      </c>
      <c r="I20" s="18">
        <f>I19+I12</f>
        <v>1</v>
      </c>
      <c r="J20" s="19">
        <f>J12+J19</f>
        <v>1759351</v>
      </c>
      <c r="K20" s="20" t="s">
        <v>20</v>
      </c>
      <c r="L20" s="37">
        <f>L19+L12</f>
        <v>0.99213795898452861</v>
      </c>
      <c r="M20" s="31" t="s">
        <v>22</v>
      </c>
    </row>
    <row r="24" spans="2:15" ht="15.75" customHeight="1" x14ac:dyDescent="0.15">
      <c r="L24" s="32"/>
    </row>
    <row r="25" spans="2:15" ht="15.75" customHeight="1" x14ac:dyDescent="0.15">
      <c r="B25" s="2" t="s">
        <v>40</v>
      </c>
      <c r="C25" s="63">
        <v>1.4999999999999999E-2</v>
      </c>
      <c r="L25" s="9"/>
    </row>
    <row r="26" spans="2:15" ht="15.75" customHeight="1" x14ac:dyDescent="0.15">
      <c r="B26" s="2" t="s">
        <v>41</v>
      </c>
      <c r="C26" s="64">
        <v>20</v>
      </c>
      <c r="L26" s="9"/>
    </row>
    <row r="27" spans="2:15" ht="15.75" customHeight="1" x14ac:dyDescent="0.15">
      <c r="B27" s="2" t="s">
        <v>42</v>
      </c>
      <c r="C27" s="32">
        <f>C25*C26</f>
        <v>0.3</v>
      </c>
      <c r="J27" s="8"/>
    </row>
    <row r="28" spans="2:15" ht="15.75" customHeight="1" x14ac:dyDescent="0.15">
      <c r="C28" s="9"/>
    </row>
    <row r="29" spans="2:15" ht="15.75" customHeight="1" x14ac:dyDescent="0.15">
      <c r="B29" s="2" t="s">
        <v>43</v>
      </c>
      <c r="C29" s="64">
        <v>60</v>
      </c>
      <c r="D29" s="2" t="s">
        <v>44</v>
      </c>
    </row>
    <row r="30" spans="2:15" ht="15.75" customHeight="1" x14ac:dyDescent="0.15">
      <c r="B30" s="2" t="s">
        <v>45</v>
      </c>
      <c r="C30" s="33">
        <f>O19</f>
        <v>144.4452421375837</v>
      </c>
      <c r="D30" s="2" t="s">
        <v>44</v>
      </c>
    </row>
    <row r="31" spans="2:15" ht="15.75" customHeight="1" x14ac:dyDescent="0.15">
      <c r="C31" s="32">
        <f>1-(C29/C30)</f>
        <v>0.5846176785605014</v>
      </c>
    </row>
    <row r="35" spans="2:2" ht="15.75" customHeight="1" x14ac:dyDescent="0.15">
      <c r="B35" s="34"/>
    </row>
    <row r="45" spans="2:2" ht="15.75" customHeight="1" x14ac:dyDescent="0.15">
      <c r="B45" s="34"/>
    </row>
    <row r="60" spans="2:2" ht="13" x14ac:dyDescent="0.15">
      <c r="B60" s="34"/>
    </row>
  </sheetData>
  <sheetProtection algorithmName="SHA-512" hashValue="bGLYyC7Og30PiJI4D4duDdawAZFfol2e7hKwcXvDk3BNlN0UScCyd80rWVujs44xWX7XBsdlNQj9KDSYu5wVtw==" saltValue="f7X8fL94Eqtd2KUQFVOQYg==" spinCount="100000" sheet="1" objects="1" scenarios="1"/>
  <mergeCells count="6">
    <mergeCell ref="B3:H4"/>
    <mergeCell ref="I3:I6"/>
    <mergeCell ref="B5:H5"/>
    <mergeCell ref="B13:H13"/>
    <mergeCell ref="M3:M6"/>
    <mergeCell ref="J3:L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B3:O59"/>
  <sheetViews>
    <sheetView workbookViewId="0">
      <selection activeCell="C29" activeCellId="1" sqref="C25:C26 C29"/>
    </sheetView>
  </sheetViews>
  <sheetFormatPr baseColWidth="10" defaultColWidth="12.6640625" defaultRowHeight="15.75" customHeight="1" x14ac:dyDescent="0.15"/>
  <cols>
    <col min="2" max="2" width="34.1640625" customWidth="1"/>
    <col min="3" max="3" width="9" customWidth="1"/>
    <col min="4" max="4" width="6.83203125" customWidth="1"/>
    <col min="5" max="5" width="14.5" customWidth="1"/>
    <col min="6" max="6" width="16.5" customWidth="1"/>
    <col min="7" max="7" width="6.1640625" customWidth="1"/>
    <col min="9" max="9" width="13.1640625" customWidth="1"/>
    <col min="10" max="10" width="21.5" customWidth="1"/>
    <col min="11" max="11" width="6.1640625" customWidth="1"/>
    <col min="12" max="12" width="12.1640625" customWidth="1"/>
    <col min="13" max="13" width="46.1640625" customWidth="1"/>
    <col min="14" max="15" width="12.6640625" hidden="1"/>
  </cols>
  <sheetData>
    <row r="3" spans="2:15" ht="15.75" customHeight="1" x14ac:dyDescent="0.15">
      <c r="B3" s="48" t="s">
        <v>7</v>
      </c>
      <c r="C3" s="49"/>
      <c r="D3" s="49"/>
      <c r="E3" s="49"/>
      <c r="F3" s="49"/>
      <c r="G3" s="49"/>
      <c r="H3" s="50"/>
      <c r="I3" s="54" t="s">
        <v>8</v>
      </c>
      <c r="J3" s="60" t="s">
        <v>9</v>
      </c>
      <c r="K3" s="49"/>
      <c r="L3" s="50"/>
      <c r="M3" s="54" t="s">
        <v>10</v>
      </c>
    </row>
    <row r="4" spans="2:15" ht="15.75" customHeight="1" x14ac:dyDescent="0.15">
      <c r="B4" s="51"/>
      <c r="C4" s="52"/>
      <c r="D4" s="52"/>
      <c r="E4" s="52"/>
      <c r="F4" s="52"/>
      <c r="G4" s="52"/>
      <c r="H4" s="53"/>
      <c r="I4" s="55"/>
      <c r="J4" s="61"/>
      <c r="K4" s="61"/>
      <c r="L4" s="62"/>
      <c r="M4" s="55"/>
    </row>
    <row r="5" spans="2:15" ht="15.75" customHeight="1" x14ac:dyDescent="0.15">
      <c r="B5" s="57" t="s">
        <v>11</v>
      </c>
      <c r="C5" s="58"/>
      <c r="D5" s="58"/>
      <c r="E5" s="58"/>
      <c r="F5" s="58"/>
      <c r="G5" s="58"/>
      <c r="H5" s="59"/>
      <c r="I5" s="55"/>
      <c r="J5" s="52"/>
      <c r="K5" s="52"/>
      <c r="L5" s="53"/>
      <c r="M5" s="55"/>
    </row>
    <row r="6" spans="2:15" ht="15.75" customHeight="1" x14ac:dyDescent="0.15">
      <c r="B6" s="3" t="s">
        <v>12</v>
      </c>
      <c r="C6" s="4" t="s">
        <v>13</v>
      </c>
      <c r="D6" s="5" t="s">
        <v>14</v>
      </c>
      <c r="E6" s="6" t="s">
        <v>15</v>
      </c>
      <c r="F6" s="4" t="s">
        <v>16</v>
      </c>
      <c r="G6" s="5" t="s">
        <v>14</v>
      </c>
      <c r="H6" s="5" t="s">
        <v>17</v>
      </c>
      <c r="I6" s="56"/>
      <c r="J6" s="4" t="s">
        <v>13</v>
      </c>
      <c r="K6" s="5" t="s">
        <v>14</v>
      </c>
      <c r="L6" s="21" t="s">
        <v>18</v>
      </c>
      <c r="M6" s="56"/>
    </row>
    <row r="7" spans="2:15" ht="15.75" customHeight="1" x14ac:dyDescent="0.15">
      <c r="B7" s="7" t="s">
        <v>46</v>
      </c>
      <c r="C7" s="39">
        <v>1584844</v>
      </c>
      <c r="D7" s="2" t="s">
        <v>20</v>
      </c>
      <c r="E7" s="40">
        <v>130.80000000000001</v>
      </c>
      <c r="F7" s="8">
        <f t="shared" ref="F7:F11" si="0">C7*E7</f>
        <v>207297595.20000002</v>
      </c>
      <c r="G7" s="2" t="s">
        <v>21</v>
      </c>
      <c r="H7" s="9">
        <f t="shared" ref="H7:H11" si="1">F7/$F$20</f>
        <v>0.52477027037765989</v>
      </c>
      <c r="I7" s="41">
        <v>0.01</v>
      </c>
      <c r="J7" s="8">
        <f t="shared" ref="J7:J11" si="2">I7*$C$20</f>
        <v>30200.720000000001</v>
      </c>
      <c r="K7" s="2" t="s">
        <v>20</v>
      </c>
      <c r="L7" s="45">
        <f>IF((J7-C7)/$C$12&gt;0,(J7-C7)/$C$12,0)</f>
        <v>0</v>
      </c>
      <c r="M7" s="10" t="s">
        <v>22</v>
      </c>
      <c r="N7" s="11">
        <f t="shared" ref="N7:N11" si="3">C7/$C$20</f>
        <v>0.52477027037765989</v>
      </c>
      <c r="O7" s="12">
        <f t="shared" ref="O7:O11" si="4">E7*N7</f>
        <v>68.63995136539792</v>
      </c>
    </row>
    <row r="8" spans="2:15" ht="15.75" customHeight="1" x14ac:dyDescent="0.15">
      <c r="B8" s="7" t="s">
        <v>23</v>
      </c>
      <c r="C8" s="39">
        <v>535501</v>
      </c>
      <c r="D8" s="2" t="s">
        <v>20</v>
      </c>
      <c r="E8" s="40">
        <v>130.80000000000001</v>
      </c>
      <c r="F8" s="8">
        <f t="shared" si="0"/>
        <v>70043530.800000012</v>
      </c>
      <c r="G8" s="2" t="s">
        <v>21</v>
      </c>
      <c r="H8" s="9">
        <f t="shared" si="1"/>
        <v>0.17731398456725536</v>
      </c>
      <c r="I8" s="41">
        <v>0</v>
      </c>
      <c r="J8" s="8">
        <f t="shared" si="2"/>
        <v>0</v>
      </c>
      <c r="K8" s="2" t="s">
        <v>20</v>
      </c>
      <c r="L8" s="45">
        <f t="shared" ref="L8:L11" si="5">IF((J8-C8)/$C$12&gt;0,(J8-C8)/$C$12,0)</f>
        <v>0</v>
      </c>
      <c r="M8" s="10" t="s">
        <v>22</v>
      </c>
      <c r="N8" s="11">
        <f t="shared" si="3"/>
        <v>0.17731398456725536</v>
      </c>
      <c r="O8" s="12">
        <f t="shared" si="4"/>
        <v>23.192669181397005</v>
      </c>
    </row>
    <row r="9" spans="2:15" ht="15.75" customHeight="1" x14ac:dyDescent="0.15">
      <c r="B9" s="7" t="s">
        <v>24</v>
      </c>
      <c r="C9" s="39">
        <v>0</v>
      </c>
      <c r="D9" s="2" t="s">
        <v>20</v>
      </c>
      <c r="E9" s="40">
        <v>130.80000000000001</v>
      </c>
      <c r="F9" s="8">
        <f t="shared" si="0"/>
        <v>0</v>
      </c>
      <c r="G9" s="2" t="s">
        <v>21</v>
      </c>
      <c r="H9" s="9">
        <f t="shared" si="1"/>
        <v>0</v>
      </c>
      <c r="I9" s="41">
        <v>0</v>
      </c>
      <c r="J9" s="8">
        <f t="shared" si="2"/>
        <v>0</v>
      </c>
      <c r="K9" s="2" t="s">
        <v>20</v>
      </c>
      <c r="L9" s="45">
        <f t="shared" si="5"/>
        <v>0</v>
      </c>
      <c r="M9" s="10" t="s">
        <v>22</v>
      </c>
      <c r="N9" s="11">
        <f t="shared" si="3"/>
        <v>0</v>
      </c>
      <c r="O9" s="12">
        <f t="shared" si="4"/>
        <v>0</v>
      </c>
    </row>
    <row r="10" spans="2:15" ht="15.75" customHeight="1" x14ac:dyDescent="0.15">
      <c r="B10" s="7" t="s">
        <v>25</v>
      </c>
      <c r="C10" s="39">
        <v>0</v>
      </c>
      <c r="D10" s="2" t="s">
        <v>20</v>
      </c>
      <c r="E10" s="40">
        <v>130.80000000000001</v>
      </c>
      <c r="F10" s="8">
        <f t="shared" si="0"/>
        <v>0</v>
      </c>
      <c r="G10" s="2" t="s">
        <v>21</v>
      </c>
      <c r="H10" s="9">
        <f t="shared" si="1"/>
        <v>0</v>
      </c>
      <c r="I10" s="42">
        <v>0</v>
      </c>
      <c r="J10" s="8">
        <f t="shared" si="2"/>
        <v>0</v>
      </c>
      <c r="K10" s="2" t="s">
        <v>20</v>
      </c>
      <c r="L10" s="45">
        <f t="shared" si="5"/>
        <v>0</v>
      </c>
      <c r="M10" s="10" t="s">
        <v>22</v>
      </c>
      <c r="N10" s="11">
        <f t="shared" si="3"/>
        <v>0</v>
      </c>
      <c r="O10" s="12">
        <f t="shared" si="4"/>
        <v>0</v>
      </c>
    </row>
    <row r="11" spans="2:15" ht="15.75" customHeight="1" x14ac:dyDescent="0.15">
      <c r="B11" s="7" t="s">
        <v>26</v>
      </c>
      <c r="C11" s="39">
        <v>0</v>
      </c>
      <c r="D11" s="2" t="s">
        <v>20</v>
      </c>
      <c r="E11" s="40">
        <v>130.80000000000001</v>
      </c>
      <c r="F11" s="8">
        <f t="shared" si="0"/>
        <v>0</v>
      </c>
      <c r="G11" s="2" t="s">
        <v>21</v>
      </c>
      <c r="H11" s="9">
        <f t="shared" si="1"/>
        <v>0</v>
      </c>
      <c r="I11" s="42">
        <v>0</v>
      </c>
      <c r="J11" s="8">
        <f t="shared" si="2"/>
        <v>0</v>
      </c>
      <c r="K11" s="2" t="s">
        <v>20</v>
      </c>
      <c r="L11" s="45">
        <f t="shared" si="5"/>
        <v>0</v>
      </c>
      <c r="M11" s="10" t="s">
        <v>22</v>
      </c>
      <c r="N11" s="11">
        <f t="shared" si="3"/>
        <v>0</v>
      </c>
      <c r="O11" s="12">
        <f t="shared" si="4"/>
        <v>0</v>
      </c>
    </row>
    <row r="12" spans="2:15" ht="15.75" customHeight="1" x14ac:dyDescent="0.15">
      <c r="B12" s="13" t="s">
        <v>27</v>
      </c>
      <c r="C12" s="14">
        <f>SUM(C7:C11)</f>
        <v>2120345</v>
      </c>
      <c r="D12" s="15" t="s">
        <v>20</v>
      </c>
      <c r="E12" s="16"/>
      <c r="F12" s="14">
        <f>SUM(F7:F11)</f>
        <v>277341126</v>
      </c>
      <c r="G12" s="15" t="s">
        <v>21</v>
      </c>
      <c r="H12" s="17">
        <f t="shared" ref="H12:J12" si="6">SUM(H7:H11)</f>
        <v>0.70208425494491522</v>
      </c>
      <c r="I12" s="17">
        <f t="shared" si="6"/>
        <v>0.01</v>
      </c>
      <c r="J12" s="14">
        <f t="shared" si="6"/>
        <v>30200.720000000001</v>
      </c>
      <c r="K12" s="15" t="s">
        <v>20</v>
      </c>
      <c r="L12" s="46">
        <f>SUM(L7:L11)</f>
        <v>0</v>
      </c>
      <c r="M12" s="10" t="s">
        <v>22</v>
      </c>
      <c r="N12" s="11">
        <f>C15/$C$20</f>
        <v>0.10470445737717511</v>
      </c>
      <c r="O12" s="12">
        <f>E15*N12</f>
        <v>13.695343024934505</v>
      </c>
    </row>
    <row r="13" spans="2:15" ht="15.75" customHeight="1" x14ac:dyDescent="0.15">
      <c r="B13" s="57" t="s">
        <v>28</v>
      </c>
      <c r="C13" s="58"/>
      <c r="D13" s="58"/>
      <c r="E13" s="58"/>
      <c r="F13" s="58"/>
      <c r="G13" s="58"/>
      <c r="H13" s="59"/>
      <c r="I13" s="18"/>
      <c r="J13" s="19"/>
      <c r="K13" s="20"/>
      <c r="L13" s="36"/>
      <c r="M13" s="10" t="s">
        <v>22</v>
      </c>
      <c r="N13" s="11"/>
      <c r="O13" s="12"/>
    </row>
    <row r="14" spans="2:15" ht="15.75" customHeight="1" x14ac:dyDescent="0.15">
      <c r="B14" s="3" t="s">
        <v>12</v>
      </c>
      <c r="C14" s="4" t="s">
        <v>13</v>
      </c>
      <c r="D14" s="5" t="s">
        <v>14</v>
      </c>
      <c r="E14" s="6" t="s">
        <v>15</v>
      </c>
      <c r="F14" s="4" t="s">
        <v>16</v>
      </c>
      <c r="G14" s="5" t="s">
        <v>14</v>
      </c>
      <c r="H14" s="21" t="s">
        <v>17</v>
      </c>
      <c r="I14" s="21" t="s">
        <v>29</v>
      </c>
      <c r="J14" s="4" t="s">
        <v>13</v>
      </c>
      <c r="K14" s="5" t="s">
        <v>14</v>
      </c>
      <c r="L14" s="21" t="s">
        <v>18</v>
      </c>
      <c r="M14" s="10" t="s">
        <v>22</v>
      </c>
      <c r="N14" s="11"/>
      <c r="O14" s="12"/>
    </row>
    <row r="15" spans="2:15" ht="15.75" customHeight="1" x14ac:dyDescent="0.15">
      <c r="B15" s="7" t="s">
        <v>30</v>
      </c>
      <c r="C15" s="39">
        <v>316215</v>
      </c>
      <c r="D15" s="2" t="s">
        <v>20</v>
      </c>
      <c r="E15" s="40">
        <v>130.80000000000001</v>
      </c>
      <c r="F15" s="8">
        <f t="shared" ref="F15:F18" si="7">C15*E15</f>
        <v>41360922</v>
      </c>
      <c r="G15" s="2" t="s">
        <v>21</v>
      </c>
      <c r="H15" s="9">
        <f t="shared" ref="H15:H18" si="8">F15/$F$20</f>
        <v>0.10470445737717511</v>
      </c>
      <c r="I15" s="42">
        <v>0.1</v>
      </c>
      <c r="J15" s="8">
        <f t="shared" ref="J15:J18" si="9">I15*$C$20</f>
        <v>302007.2</v>
      </c>
      <c r="K15" s="2" t="s">
        <v>20</v>
      </c>
      <c r="L15" s="35">
        <f>IF((J15-C15)/$C$12&gt;0,(J15-C15)/$C$12,0)</f>
        <v>0</v>
      </c>
      <c r="M15" s="22" t="s">
        <v>47</v>
      </c>
      <c r="N15" s="11">
        <f t="shared" ref="N15:N18" si="10">C15/$C$20</f>
        <v>0.10470445737717511</v>
      </c>
      <c r="O15" s="12">
        <f t="shared" ref="O15:O18" si="11">E15*N15</f>
        <v>13.695343024934505</v>
      </c>
    </row>
    <row r="16" spans="2:15" ht="15.75" customHeight="1" x14ac:dyDescent="0.15">
      <c r="B16" s="7" t="s">
        <v>32</v>
      </c>
      <c r="C16" s="39">
        <v>0</v>
      </c>
      <c r="D16" s="2" t="s">
        <v>20</v>
      </c>
      <c r="E16" s="40">
        <v>52.6</v>
      </c>
      <c r="F16" s="8">
        <f t="shared" si="7"/>
        <v>0</v>
      </c>
      <c r="G16" s="2" t="s">
        <v>21</v>
      </c>
      <c r="H16" s="9">
        <f t="shared" si="8"/>
        <v>0</v>
      </c>
      <c r="I16" s="42">
        <v>0.6</v>
      </c>
      <c r="J16" s="8">
        <f t="shared" si="9"/>
        <v>1812043.2</v>
      </c>
      <c r="K16" s="2" t="s">
        <v>20</v>
      </c>
      <c r="L16" s="35">
        <f t="shared" ref="L16:L18" si="12">IF((J16-C16)/$C$12&gt;0,(J16-C16)/$C$12,0)</f>
        <v>0.85459828471310095</v>
      </c>
      <c r="M16" s="22" t="s">
        <v>48</v>
      </c>
      <c r="N16" s="11">
        <f t="shared" si="10"/>
        <v>0</v>
      </c>
      <c r="O16" s="12">
        <f t="shared" si="11"/>
        <v>0</v>
      </c>
    </row>
    <row r="17" spans="2:15" ht="15.75" customHeight="1" x14ac:dyDescent="0.15">
      <c r="B17" s="7" t="s">
        <v>34</v>
      </c>
      <c r="C17" s="39">
        <v>583512</v>
      </c>
      <c r="D17" s="2" t="s">
        <v>20</v>
      </c>
      <c r="E17" s="40">
        <v>130.80000000000001</v>
      </c>
      <c r="F17" s="8">
        <f t="shared" si="7"/>
        <v>76323369.600000009</v>
      </c>
      <c r="G17" s="2" t="s">
        <v>21</v>
      </c>
      <c r="H17" s="9">
        <f t="shared" si="8"/>
        <v>0.19321128767790968</v>
      </c>
      <c r="I17" s="41">
        <v>0.25</v>
      </c>
      <c r="J17" s="8">
        <f t="shared" si="9"/>
        <v>755018</v>
      </c>
      <c r="K17" s="2" t="s">
        <v>20</v>
      </c>
      <c r="L17" s="35">
        <f t="shared" si="12"/>
        <v>8.0885893569206904E-2</v>
      </c>
      <c r="M17" s="22" t="s">
        <v>49</v>
      </c>
      <c r="N17" s="11">
        <f t="shared" si="10"/>
        <v>0.19321128767790965</v>
      </c>
      <c r="O17" s="12">
        <f t="shared" si="11"/>
        <v>25.272036428270585</v>
      </c>
    </row>
    <row r="18" spans="2:15" ht="15.75" customHeight="1" x14ac:dyDescent="0.15">
      <c r="B18" s="7" t="s">
        <v>36</v>
      </c>
      <c r="C18" s="39">
        <v>0</v>
      </c>
      <c r="D18" s="2" t="s">
        <v>20</v>
      </c>
      <c r="E18" s="40">
        <v>130.80000000000001</v>
      </c>
      <c r="F18" s="8">
        <f t="shared" si="7"/>
        <v>0</v>
      </c>
      <c r="G18" s="2" t="s">
        <v>21</v>
      </c>
      <c r="H18" s="9">
        <f t="shared" si="8"/>
        <v>0</v>
      </c>
      <c r="I18" s="41">
        <v>0.04</v>
      </c>
      <c r="J18" s="8">
        <f t="shared" si="9"/>
        <v>120802.88</v>
      </c>
      <c r="K18" s="2" t="s">
        <v>20</v>
      </c>
      <c r="L18" s="35">
        <f t="shared" si="12"/>
        <v>5.6973218980873395E-2</v>
      </c>
      <c r="M18" s="22" t="s">
        <v>50</v>
      </c>
      <c r="N18" s="11">
        <f t="shared" si="10"/>
        <v>0</v>
      </c>
      <c r="O18" s="12">
        <f t="shared" si="11"/>
        <v>0</v>
      </c>
    </row>
    <row r="19" spans="2:15" ht="15.75" customHeight="1" x14ac:dyDescent="0.15">
      <c r="B19" s="23" t="s">
        <v>38</v>
      </c>
      <c r="C19" s="24">
        <f>SUM(C15:C18)</f>
        <v>899727</v>
      </c>
      <c r="D19" s="25" t="s">
        <v>20</v>
      </c>
      <c r="E19" s="26"/>
      <c r="F19" s="24">
        <f>SUM(F15:F18)</f>
        <v>117684291.60000001</v>
      </c>
      <c r="G19" s="25" t="s">
        <v>21</v>
      </c>
      <c r="H19" s="27">
        <f t="shared" ref="H19:J19" si="13">SUM(H15:H18)</f>
        <v>0.29791574505508478</v>
      </c>
      <c r="I19" s="28">
        <f t="shared" si="13"/>
        <v>0.99</v>
      </c>
      <c r="J19" s="24">
        <f t="shared" si="13"/>
        <v>2989871.28</v>
      </c>
      <c r="K19" s="25" t="s">
        <v>20</v>
      </c>
      <c r="L19" s="47">
        <f>SUM(L15:L18)</f>
        <v>0.99245739726318127</v>
      </c>
      <c r="M19" s="10" t="s">
        <v>22</v>
      </c>
      <c r="O19" s="12">
        <f>SUM(O7:O18)</f>
        <v>144.49534302493453</v>
      </c>
    </row>
    <row r="20" spans="2:15" ht="15.75" customHeight="1" x14ac:dyDescent="0.15">
      <c r="B20" s="29" t="s">
        <v>39</v>
      </c>
      <c r="C20" s="19">
        <f>C12+C19</f>
        <v>3020072</v>
      </c>
      <c r="D20" s="20" t="s">
        <v>20</v>
      </c>
      <c r="E20" s="30"/>
      <c r="F20" s="19">
        <f>F12+F19</f>
        <v>395025417.60000002</v>
      </c>
      <c r="G20" s="20" t="s">
        <v>21</v>
      </c>
      <c r="H20" s="30">
        <f>H12+H19</f>
        <v>1</v>
      </c>
      <c r="I20" s="18">
        <f>I19+I12</f>
        <v>1</v>
      </c>
      <c r="J20" s="19">
        <f>J12+J19</f>
        <v>3020072</v>
      </c>
      <c r="K20" s="20" t="s">
        <v>20</v>
      </c>
      <c r="L20" s="37">
        <f>L19+L12</f>
        <v>0.99245739726318127</v>
      </c>
      <c r="M20" s="31" t="s">
        <v>22</v>
      </c>
    </row>
    <row r="24" spans="2:15" ht="15.75" customHeight="1" x14ac:dyDescent="0.15">
      <c r="L24" s="32"/>
    </row>
    <row r="25" spans="2:15" ht="15.75" customHeight="1" x14ac:dyDescent="0.15">
      <c r="B25" s="2" t="s">
        <v>51</v>
      </c>
      <c r="C25" s="63">
        <v>1.7000000000000001E-2</v>
      </c>
      <c r="L25" s="9"/>
    </row>
    <row r="26" spans="2:15" ht="15.75" customHeight="1" x14ac:dyDescent="0.15">
      <c r="B26" s="2" t="s">
        <v>41</v>
      </c>
      <c r="C26" s="64">
        <v>20</v>
      </c>
      <c r="L26" s="9"/>
    </row>
    <row r="27" spans="2:15" ht="15.75" customHeight="1" x14ac:dyDescent="0.15">
      <c r="B27" s="2" t="s">
        <v>42</v>
      </c>
      <c r="C27" s="32">
        <f>C25*C26</f>
        <v>0.34</v>
      </c>
      <c r="J27" s="8"/>
    </row>
    <row r="28" spans="2:15" ht="15.75" customHeight="1" x14ac:dyDescent="0.15">
      <c r="C28" s="9"/>
    </row>
    <row r="29" spans="2:15" ht="15.75" customHeight="1" x14ac:dyDescent="0.15">
      <c r="B29" s="2" t="s">
        <v>52</v>
      </c>
      <c r="C29" s="64">
        <v>40</v>
      </c>
      <c r="D29" s="2" t="s">
        <v>44</v>
      </c>
    </row>
    <row r="30" spans="2:15" ht="15.75" customHeight="1" x14ac:dyDescent="0.15">
      <c r="B30" s="2" t="s">
        <v>45</v>
      </c>
      <c r="C30" s="33">
        <f>O19</f>
        <v>144.49534302493453</v>
      </c>
      <c r="D30" s="2" t="s">
        <v>44</v>
      </c>
    </row>
    <row r="31" spans="2:15" ht="15.75" customHeight="1" x14ac:dyDescent="0.15">
      <c r="C31" s="32">
        <f>1-(C29/C30)</f>
        <v>0.72317446941457841</v>
      </c>
    </row>
    <row r="34" spans="2:2" ht="15.75" customHeight="1" x14ac:dyDescent="0.15">
      <c r="B34" s="34"/>
    </row>
    <row r="44" spans="2:2" ht="15.75" customHeight="1" x14ac:dyDescent="0.15">
      <c r="B44" s="34"/>
    </row>
    <row r="59" spans="2:2" ht="13" x14ac:dyDescent="0.15">
      <c r="B59" s="34"/>
    </row>
  </sheetData>
  <sheetProtection algorithmName="SHA-512" hashValue="MCzjhFFa9dvLOVov+KYCux2SFdOq2ka0+UbztBgEjMAUnRVWA6Q48/22t+F321PPDIBUhJewi3T5pOZA3POJyw==" saltValue="o4HzJ/uybD5ZmYmTpBxH9w==" spinCount="100000" sheet="1" objects="1" scenarios="1"/>
  <mergeCells count="6">
    <mergeCell ref="B13:H13"/>
    <mergeCell ref="B3:H4"/>
    <mergeCell ref="I3:I6"/>
    <mergeCell ref="J3:L5"/>
    <mergeCell ref="M3:M6"/>
    <mergeCell ref="B5:H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B3:O60"/>
  <sheetViews>
    <sheetView workbookViewId="0">
      <selection activeCell="C29" activeCellId="1" sqref="C25:C26 C29"/>
    </sheetView>
  </sheetViews>
  <sheetFormatPr baseColWidth="10" defaultColWidth="12.6640625" defaultRowHeight="15.75" customHeight="1" x14ac:dyDescent="0.15"/>
  <cols>
    <col min="2" max="2" width="34.1640625" customWidth="1"/>
    <col min="3" max="3" width="9" customWidth="1"/>
    <col min="4" max="4" width="6.83203125" customWidth="1"/>
    <col min="5" max="5" width="14.5" customWidth="1"/>
    <col min="6" max="6" width="16.5" customWidth="1"/>
    <col min="7" max="7" width="6.1640625" customWidth="1"/>
    <col min="9" max="9" width="13.1640625" customWidth="1"/>
    <col min="10" max="10" width="21.5" customWidth="1"/>
    <col min="11" max="11" width="6.1640625" customWidth="1"/>
    <col min="12" max="12" width="12.1640625" customWidth="1"/>
    <col min="13" max="13" width="48.1640625" customWidth="1"/>
    <col min="14" max="15" width="12.6640625" hidden="1"/>
  </cols>
  <sheetData>
    <row r="3" spans="2:15" ht="15.75" customHeight="1" x14ac:dyDescent="0.15">
      <c r="B3" s="48" t="s">
        <v>7</v>
      </c>
      <c r="C3" s="49"/>
      <c r="D3" s="49"/>
      <c r="E3" s="49"/>
      <c r="F3" s="49"/>
      <c r="G3" s="49"/>
      <c r="H3" s="50"/>
      <c r="I3" s="54" t="s">
        <v>8</v>
      </c>
      <c r="J3" s="60" t="s">
        <v>9</v>
      </c>
      <c r="K3" s="49"/>
      <c r="L3" s="50"/>
      <c r="M3" s="54" t="s">
        <v>10</v>
      </c>
    </row>
    <row r="4" spans="2:15" ht="15.75" customHeight="1" x14ac:dyDescent="0.15">
      <c r="B4" s="51"/>
      <c r="C4" s="52"/>
      <c r="D4" s="52"/>
      <c r="E4" s="52"/>
      <c r="F4" s="52"/>
      <c r="G4" s="52"/>
      <c r="H4" s="53"/>
      <c r="I4" s="55"/>
      <c r="J4" s="61"/>
      <c r="K4" s="61"/>
      <c r="L4" s="62"/>
      <c r="M4" s="55"/>
    </row>
    <row r="5" spans="2:15" ht="15.75" customHeight="1" x14ac:dyDescent="0.15">
      <c r="B5" s="57" t="s">
        <v>11</v>
      </c>
      <c r="C5" s="58"/>
      <c r="D5" s="58"/>
      <c r="E5" s="58"/>
      <c r="F5" s="58"/>
      <c r="G5" s="58"/>
      <c r="H5" s="59"/>
      <c r="I5" s="55"/>
      <c r="J5" s="52"/>
      <c r="K5" s="52"/>
      <c r="L5" s="53"/>
      <c r="M5" s="55"/>
    </row>
    <row r="6" spans="2:15" ht="15.75" customHeight="1" x14ac:dyDescent="0.15">
      <c r="B6" s="3" t="s">
        <v>12</v>
      </c>
      <c r="C6" s="4" t="s">
        <v>13</v>
      </c>
      <c r="D6" s="5" t="s">
        <v>14</v>
      </c>
      <c r="E6" s="6" t="s">
        <v>15</v>
      </c>
      <c r="F6" s="4" t="s">
        <v>16</v>
      </c>
      <c r="G6" s="5" t="s">
        <v>14</v>
      </c>
      <c r="H6" s="5" t="s">
        <v>17</v>
      </c>
      <c r="I6" s="56"/>
      <c r="J6" s="4" t="s">
        <v>13</v>
      </c>
      <c r="K6" s="5" t="s">
        <v>14</v>
      </c>
      <c r="L6" s="21" t="s">
        <v>18</v>
      </c>
      <c r="M6" s="56"/>
    </row>
    <row r="7" spans="2:15" ht="15.75" customHeight="1" x14ac:dyDescent="0.15">
      <c r="B7" s="7" t="s">
        <v>46</v>
      </c>
      <c r="C7" s="39">
        <v>829124</v>
      </c>
      <c r="D7" s="2" t="s">
        <v>20</v>
      </c>
      <c r="E7" s="40">
        <v>305.2</v>
      </c>
      <c r="F7" s="8">
        <f t="shared" ref="F7:F11" si="0">C7*E7</f>
        <v>253048644.79999998</v>
      </c>
      <c r="G7" s="2" t="s">
        <v>21</v>
      </c>
      <c r="H7" s="9">
        <f t="shared" ref="H7:H11" si="1">F7/$F$20</f>
        <v>0.66951227390180879</v>
      </c>
      <c r="I7" s="41">
        <v>0.09</v>
      </c>
      <c r="J7" s="8">
        <f t="shared" ref="J7:J11" si="2">I7*$C$20</f>
        <v>111456</v>
      </c>
      <c r="K7" s="2" t="s">
        <v>20</v>
      </c>
      <c r="L7" s="45">
        <f>IF((J7-C7)/$C$12&gt;0,(J7-C7)/$C$12,0)</f>
        <v>0</v>
      </c>
      <c r="M7" s="10" t="s">
        <v>22</v>
      </c>
      <c r="N7" s="11">
        <f t="shared" ref="N7:N11" si="3">C7/$C$20</f>
        <v>0.66951227390180879</v>
      </c>
      <c r="O7" s="38">
        <f t="shared" ref="O7:O11" si="4">E7*N7</f>
        <v>204.33514599483203</v>
      </c>
    </row>
    <row r="8" spans="2:15" ht="15.75" customHeight="1" x14ac:dyDescent="0.15">
      <c r="B8" s="7" t="s">
        <v>23</v>
      </c>
      <c r="C8" s="39">
        <v>114501</v>
      </c>
      <c r="D8" s="2" t="s">
        <v>20</v>
      </c>
      <c r="E8" s="40">
        <v>305.2</v>
      </c>
      <c r="F8" s="8">
        <f t="shared" si="0"/>
        <v>34945705.199999996</v>
      </c>
      <c r="G8" s="2" t="s">
        <v>21</v>
      </c>
      <c r="H8" s="9">
        <f t="shared" si="1"/>
        <v>9.2458817829457349E-2</v>
      </c>
      <c r="I8" s="41">
        <v>0</v>
      </c>
      <c r="J8" s="8">
        <f t="shared" si="2"/>
        <v>0</v>
      </c>
      <c r="K8" s="2" t="s">
        <v>20</v>
      </c>
      <c r="L8" s="45">
        <f t="shared" ref="L8:L11" si="5">IF((J8-C8)/$C$12&gt;0,(J8-C8)/$C$12,0)</f>
        <v>0</v>
      </c>
      <c r="M8" s="10" t="s">
        <v>22</v>
      </c>
      <c r="N8" s="11">
        <f t="shared" si="3"/>
        <v>9.2458817829457363E-2</v>
      </c>
      <c r="O8" s="38">
        <f t="shared" si="4"/>
        <v>28.218431201550388</v>
      </c>
    </row>
    <row r="9" spans="2:15" ht="15.75" customHeight="1" x14ac:dyDescent="0.15">
      <c r="B9" s="7" t="s">
        <v>24</v>
      </c>
      <c r="C9" s="39">
        <v>0</v>
      </c>
      <c r="D9" s="2" t="s">
        <v>20</v>
      </c>
      <c r="E9" s="40">
        <v>305.2</v>
      </c>
      <c r="F9" s="8">
        <f t="shared" si="0"/>
        <v>0</v>
      </c>
      <c r="G9" s="2" t="s">
        <v>21</v>
      </c>
      <c r="H9" s="9">
        <f t="shared" si="1"/>
        <v>0</v>
      </c>
      <c r="I9" s="41">
        <v>0</v>
      </c>
      <c r="J9" s="8">
        <f t="shared" si="2"/>
        <v>0</v>
      </c>
      <c r="K9" s="2" t="s">
        <v>20</v>
      </c>
      <c r="L9" s="45">
        <f t="shared" si="5"/>
        <v>0</v>
      </c>
      <c r="M9" s="10" t="s">
        <v>22</v>
      </c>
      <c r="N9" s="11">
        <f t="shared" si="3"/>
        <v>0</v>
      </c>
      <c r="O9" s="38">
        <f t="shared" si="4"/>
        <v>0</v>
      </c>
    </row>
    <row r="10" spans="2:15" ht="15.75" customHeight="1" x14ac:dyDescent="0.15">
      <c r="B10" s="7" t="s">
        <v>25</v>
      </c>
      <c r="C10" s="39">
        <v>0</v>
      </c>
      <c r="D10" s="2" t="s">
        <v>20</v>
      </c>
      <c r="E10" s="40">
        <v>305.2</v>
      </c>
      <c r="F10" s="8">
        <f t="shared" si="0"/>
        <v>0</v>
      </c>
      <c r="G10" s="2" t="s">
        <v>21</v>
      </c>
      <c r="H10" s="9">
        <f t="shared" si="1"/>
        <v>0</v>
      </c>
      <c r="I10" s="42">
        <v>0</v>
      </c>
      <c r="J10" s="8">
        <f t="shared" si="2"/>
        <v>0</v>
      </c>
      <c r="K10" s="2" t="s">
        <v>20</v>
      </c>
      <c r="L10" s="45">
        <f t="shared" si="5"/>
        <v>0</v>
      </c>
      <c r="M10" s="10" t="s">
        <v>22</v>
      </c>
      <c r="N10" s="11">
        <f t="shared" si="3"/>
        <v>0</v>
      </c>
      <c r="O10" s="38">
        <f t="shared" si="4"/>
        <v>0</v>
      </c>
    </row>
    <row r="11" spans="2:15" ht="15.75" customHeight="1" x14ac:dyDescent="0.15">
      <c r="B11" s="7" t="s">
        <v>26</v>
      </c>
      <c r="C11" s="39">
        <v>0</v>
      </c>
      <c r="D11" s="2" t="s">
        <v>20</v>
      </c>
      <c r="E11" s="40">
        <v>305.2</v>
      </c>
      <c r="F11" s="8">
        <f t="shared" si="0"/>
        <v>0</v>
      </c>
      <c r="G11" s="2" t="s">
        <v>21</v>
      </c>
      <c r="H11" s="9">
        <f t="shared" si="1"/>
        <v>0</v>
      </c>
      <c r="I11" s="42">
        <v>0</v>
      </c>
      <c r="J11" s="8">
        <f t="shared" si="2"/>
        <v>0</v>
      </c>
      <c r="K11" s="2" t="s">
        <v>20</v>
      </c>
      <c r="L11" s="45">
        <f t="shared" si="5"/>
        <v>0</v>
      </c>
      <c r="M11" s="10" t="s">
        <v>22</v>
      </c>
      <c r="N11" s="11">
        <f t="shared" si="3"/>
        <v>0</v>
      </c>
      <c r="O11" s="38">
        <f t="shared" si="4"/>
        <v>0</v>
      </c>
    </row>
    <row r="12" spans="2:15" ht="15.75" customHeight="1" x14ac:dyDescent="0.15">
      <c r="B12" s="13" t="s">
        <v>27</v>
      </c>
      <c r="C12" s="14">
        <f>SUM(C7:C11)</f>
        <v>943625</v>
      </c>
      <c r="D12" s="15" t="s">
        <v>20</v>
      </c>
      <c r="E12" s="16"/>
      <c r="F12" s="14">
        <f>SUM(F7:F11)</f>
        <v>287994350</v>
      </c>
      <c r="G12" s="15" t="s">
        <v>21</v>
      </c>
      <c r="H12" s="17">
        <f t="shared" ref="H12:J12" si="6">SUM(H7:H11)</f>
        <v>0.76197109173126609</v>
      </c>
      <c r="I12" s="17">
        <f t="shared" si="6"/>
        <v>0.09</v>
      </c>
      <c r="J12" s="14">
        <f t="shared" si="6"/>
        <v>111456</v>
      </c>
      <c r="K12" s="15" t="s">
        <v>20</v>
      </c>
      <c r="L12" s="46">
        <f>SUM(L7:L11)</f>
        <v>0</v>
      </c>
      <c r="M12" s="10" t="s">
        <v>22</v>
      </c>
    </row>
    <row r="13" spans="2:15" ht="15.75" customHeight="1" x14ac:dyDescent="0.15">
      <c r="B13" s="57" t="s">
        <v>28</v>
      </c>
      <c r="C13" s="58"/>
      <c r="D13" s="58"/>
      <c r="E13" s="58"/>
      <c r="F13" s="58"/>
      <c r="G13" s="58"/>
      <c r="H13" s="59"/>
      <c r="I13" s="18"/>
      <c r="J13" s="19"/>
      <c r="K13" s="20"/>
      <c r="L13" s="36"/>
      <c r="M13" s="10" t="s">
        <v>22</v>
      </c>
      <c r="N13" s="11"/>
      <c r="O13" s="38"/>
    </row>
    <row r="14" spans="2:15" ht="15.75" customHeight="1" x14ac:dyDescent="0.15">
      <c r="B14" s="3" t="s">
        <v>12</v>
      </c>
      <c r="C14" s="4" t="s">
        <v>13</v>
      </c>
      <c r="D14" s="5" t="s">
        <v>14</v>
      </c>
      <c r="E14" s="6" t="s">
        <v>15</v>
      </c>
      <c r="F14" s="4" t="s">
        <v>16</v>
      </c>
      <c r="G14" s="5" t="s">
        <v>14</v>
      </c>
      <c r="H14" s="21" t="s">
        <v>17</v>
      </c>
      <c r="I14" s="21" t="s">
        <v>29</v>
      </c>
      <c r="J14" s="4" t="s">
        <v>13</v>
      </c>
      <c r="K14" s="5" t="s">
        <v>14</v>
      </c>
      <c r="L14" s="21" t="s">
        <v>18</v>
      </c>
      <c r="M14" s="10" t="s">
        <v>22</v>
      </c>
      <c r="N14" s="11"/>
      <c r="O14" s="38"/>
    </row>
    <row r="15" spans="2:15" ht="15.75" customHeight="1" x14ac:dyDescent="0.15">
      <c r="B15" s="7" t="s">
        <v>30</v>
      </c>
      <c r="C15" s="39">
        <v>11546</v>
      </c>
      <c r="D15" s="2" t="s">
        <v>20</v>
      </c>
      <c r="E15" s="40">
        <v>305.2</v>
      </c>
      <c r="F15" s="8">
        <f t="shared" ref="F15:F18" si="7">C15*E15</f>
        <v>3523839.1999999997</v>
      </c>
      <c r="G15" s="2" t="s">
        <v>21</v>
      </c>
      <c r="H15" s="9">
        <f t="shared" ref="H15:H18" si="8">F15/$F$20</f>
        <v>9.3233204134366924E-3</v>
      </c>
      <c r="I15" s="42">
        <v>0.23</v>
      </c>
      <c r="J15" s="8">
        <f t="shared" ref="J15:J18" si="9">I15*$C$20</f>
        <v>284832</v>
      </c>
      <c r="K15" s="2" t="s">
        <v>20</v>
      </c>
      <c r="L15" s="35">
        <f>IF((J15-C15)/$C$12&gt;0,(J15-C15)/$C$12,0)</f>
        <v>0.28961292886475032</v>
      </c>
      <c r="M15" s="22" t="s">
        <v>53</v>
      </c>
      <c r="N15" s="11">
        <f t="shared" ref="N15:N18" si="10">C15/$C$20</f>
        <v>9.3233204134366924E-3</v>
      </c>
      <c r="O15" s="38">
        <f t="shared" ref="O15:O18" si="11">E15*N15</f>
        <v>2.8454773901808785</v>
      </c>
    </row>
    <row r="16" spans="2:15" ht="15.75" customHeight="1" x14ac:dyDescent="0.15">
      <c r="B16" s="7" t="s">
        <v>32</v>
      </c>
      <c r="C16" s="39">
        <v>0</v>
      </c>
      <c r="D16" s="2" t="s">
        <v>20</v>
      </c>
      <c r="E16" s="40">
        <v>122.08</v>
      </c>
      <c r="F16" s="8">
        <f t="shared" si="7"/>
        <v>0</v>
      </c>
      <c r="G16" s="2" t="s">
        <v>21</v>
      </c>
      <c r="H16" s="9">
        <f t="shared" si="8"/>
        <v>0</v>
      </c>
      <c r="I16" s="42">
        <v>0.3</v>
      </c>
      <c r="J16" s="8">
        <f t="shared" si="9"/>
        <v>371520</v>
      </c>
      <c r="K16" s="2" t="s">
        <v>20</v>
      </c>
      <c r="L16" s="35">
        <f t="shared" ref="L16:L18" si="12">IF((J16-C16)/$C$12&gt;0,(J16-C16)/$C$12,0)</f>
        <v>0.39371572393694532</v>
      </c>
      <c r="M16" s="22" t="s">
        <v>54</v>
      </c>
      <c r="N16" s="11">
        <f t="shared" si="10"/>
        <v>0</v>
      </c>
      <c r="O16" s="38">
        <f t="shared" si="11"/>
        <v>0</v>
      </c>
    </row>
    <row r="17" spans="2:15" ht="15.75" customHeight="1" x14ac:dyDescent="0.15">
      <c r="B17" s="7" t="s">
        <v>34</v>
      </c>
      <c r="C17" s="39">
        <v>283229</v>
      </c>
      <c r="D17" s="2" t="s">
        <v>20</v>
      </c>
      <c r="E17" s="40">
        <v>305.2</v>
      </c>
      <c r="F17" s="8">
        <f t="shared" si="7"/>
        <v>86441490.799999997</v>
      </c>
      <c r="G17" s="2" t="s">
        <v>21</v>
      </c>
      <c r="H17" s="9">
        <f t="shared" si="8"/>
        <v>0.22870558785529715</v>
      </c>
      <c r="I17" s="41">
        <v>0.33</v>
      </c>
      <c r="J17" s="8">
        <f t="shared" si="9"/>
        <v>408672</v>
      </c>
      <c r="K17" s="2" t="s">
        <v>20</v>
      </c>
      <c r="L17" s="35">
        <f t="shared" si="12"/>
        <v>0.13293734269439661</v>
      </c>
      <c r="M17" s="22" t="s">
        <v>55</v>
      </c>
      <c r="N17" s="11">
        <f t="shared" si="10"/>
        <v>0.22870558785529715</v>
      </c>
      <c r="O17" s="38">
        <f t="shared" si="11"/>
        <v>69.800945413436693</v>
      </c>
    </row>
    <row r="18" spans="2:15" ht="15.75" customHeight="1" x14ac:dyDescent="0.15">
      <c r="B18" s="7" t="s">
        <v>36</v>
      </c>
      <c r="C18" s="39">
        <v>0</v>
      </c>
      <c r="D18" s="2" t="s">
        <v>20</v>
      </c>
      <c r="E18" s="40">
        <v>305.2</v>
      </c>
      <c r="F18" s="8">
        <f t="shared" si="7"/>
        <v>0</v>
      </c>
      <c r="G18" s="2" t="s">
        <v>21</v>
      </c>
      <c r="H18" s="9">
        <f t="shared" si="8"/>
        <v>0</v>
      </c>
      <c r="I18" s="41">
        <v>0.05</v>
      </c>
      <c r="J18" s="8">
        <f t="shared" si="9"/>
        <v>61920</v>
      </c>
      <c r="K18" s="2" t="s">
        <v>20</v>
      </c>
      <c r="L18" s="35">
        <f t="shared" si="12"/>
        <v>6.561928732282421E-2</v>
      </c>
      <c r="M18" s="22" t="s">
        <v>56</v>
      </c>
      <c r="N18" s="11">
        <f t="shared" si="10"/>
        <v>0</v>
      </c>
      <c r="O18" s="38">
        <f t="shared" si="11"/>
        <v>0</v>
      </c>
    </row>
    <row r="19" spans="2:15" ht="15.75" customHeight="1" x14ac:dyDescent="0.15">
      <c r="B19" s="23" t="s">
        <v>38</v>
      </c>
      <c r="C19" s="24">
        <f>SUM(C15:C18)</f>
        <v>294775</v>
      </c>
      <c r="D19" s="25" t="s">
        <v>20</v>
      </c>
      <c r="E19" s="26"/>
      <c r="F19" s="24">
        <f>SUM(F15:F18)</f>
        <v>89965330</v>
      </c>
      <c r="G19" s="25" t="s">
        <v>21</v>
      </c>
      <c r="H19" s="27">
        <f t="shared" ref="H19:J19" si="13">SUM(H15:H18)</f>
        <v>0.23802890826873385</v>
      </c>
      <c r="I19" s="28">
        <f t="shared" si="13"/>
        <v>0.91000000000000014</v>
      </c>
      <c r="J19" s="24">
        <f t="shared" si="13"/>
        <v>1126944</v>
      </c>
      <c r="K19" s="25" t="s">
        <v>20</v>
      </c>
      <c r="L19" s="47">
        <f>SUM(L15:L18)</f>
        <v>0.88188528281891643</v>
      </c>
      <c r="M19" s="10" t="s">
        <v>22</v>
      </c>
      <c r="O19" s="38">
        <f>SUM(O7:O18)</f>
        <v>305.20000000000005</v>
      </c>
    </row>
    <row r="20" spans="2:15" ht="15.75" customHeight="1" x14ac:dyDescent="0.15">
      <c r="B20" s="29" t="s">
        <v>39</v>
      </c>
      <c r="C20" s="19">
        <f>C12+C19</f>
        <v>1238400</v>
      </c>
      <c r="D20" s="20" t="s">
        <v>20</v>
      </c>
      <c r="E20" s="30"/>
      <c r="F20" s="19">
        <f>F12+F19</f>
        <v>377959680</v>
      </c>
      <c r="G20" s="20" t="s">
        <v>21</v>
      </c>
      <c r="H20" s="30">
        <f>H12+H19</f>
        <v>1</v>
      </c>
      <c r="I20" s="18">
        <f>I19+I12</f>
        <v>1.0000000000000002</v>
      </c>
      <c r="J20" s="19">
        <f>J12+J19</f>
        <v>1238400</v>
      </c>
      <c r="K20" s="20" t="s">
        <v>20</v>
      </c>
      <c r="L20" s="37"/>
      <c r="M20" s="31" t="s">
        <v>22</v>
      </c>
    </row>
    <row r="24" spans="2:15" ht="15.75" customHeight="1" x14ac:dyDescent="0.15">
      <c r="L24" s="32"/>
    </row>
    <row r="25" spans="2:15" ht="15.75" customHeight="1" x14ac:dyDescent="0.15">
      <c r="B25" s="2" t="s">
        <v>51</v>
      </c>
      <c r="C25" s="63">
        <v>1.7000000000000001E-2</v>
      </c>
      <c r="L25" s="9"/>
    </row>
    <row r="26" spans="2:15" ht="15.75" customHeight="1" x14ac:dyDescent="0.15">
      <c r="B26" s="2" t="s">
        <v>41</v>
      </c>
      <c r="C26" s="64">
        <v>20</v>
      </c>
      <c r="L26" s="9"/>
    </row>
    <row r="27" spans="2:15" ht="15.75" customHeight="1" x14ac:dyDescent="0.15">
      <c r="B27" s="2" t="s">
        <v>42</v>
      </c>
      <c r="C27" s="32">
        <f>C25*C26</f>
        <v>0.34</v>
      </c>
      <c r="J27" s="8"/>
    </row>
    <row r="28" spans="2:15" ht="15.75" customHeight="1" x14ac:dyDescent="0.15">
      <c r="C28" s="9"/>
    </row>
    <row r="29" spans="2:15" ht="15.75" customHeight="1" x14ac:dyDescent="0.15">
      <c r="B29" s="2" t="s">
        <v>52</v>
      </c>
      <c r="C29" s="64">
        <v>40</v>
      </c>
      <c r="D29" s="2" t="s">
        <v>44</v>
      </c>
    </row>
    <row r="30" spans="2:15" ht="15.75" customHeight="1" x14ac:dyDescent="0.15">
      <c r="B30" s="2" t="s">
        <v>45</v>
      </c>
      <c r="C30" s="33">
        <f>O19</f>
        <v>305.20000000000005</v>
      </c>
      <c r="D30" s="2" t="s">
        <v>44</v>
      </c>
    </row>
    <row r="31" spans="2:15" ht="15.75" customHeight="1" x14ac:dyDescent="0.15">
      <c r="C31" s="32">
        <f>1-(C29/C30)</f>
        <v>0.86893840104849285</v>
      </c>
    </row>
    <row r="35" spans="2:2" ht="15.75" customHeight="1" x14ac:dyDescent="0.15">
      <c r="B35" s="34"/>
    </row>
    <row r="45" spans="2:2" ht="15.75" customHeight="1" x14ac:dyDescent="0.15">
      <c r="B45" s="34"/>
    </row>
    <row r="60" spans="2:2" ht="13" x14ac:dyDescent="0.15">
      <c r="B60" s="34"/>
    </row>
  </sheetData>
  <sheetProtection algorithmName="SHA-512" hashValue="+nZyumd7c+S7cjcnx4OvckcyLPXYzaW75D/2Kd5OFa3jdJKV5UzoFHoeZEqEcY2AzNDXkftSk2mKLXyAdaf7/A==" saltValue="G30WU1NWQ3uNl6M7ecZA9g==" spinCount="100000" sheet="1" objects="1" scenarios="1"/>
  <mergeCells count="6">
    <mergeCell ref="B13:H13"/>
    <mergeCell ref="B3:H4"/>
    <mergeCell ref="I3:I6"/>
    <mergeCell ref="J3:L5"/>
    <mergeCell ref="M3:M6"/>
    <mergeCell ref="B5:H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B3:O31"/>
  <sheetViews>
    <sheetView workbookViewId="0">
      <selection activeCell="C29" activeCellId="1" sqref="C25:C26 C29"/>
    </sheetView>
  </sheetViews>
  <sheetFormatPr baseColWidth="10" defaultColWidth="12.6640625" defaultRowHeight="15.75" customHeight="1" x14ac:dyDescent="0.15"/>
  <cols>
    <col min="2" max="2" width="34.1640625" customWidth="1"/>
    <col min="3" max="3" width="9" customWidth="1"/>
    <col min="4" max="4" width="6.83203125" customWidth="1"/>
    <col min="5" max="5" width="14.5" customWidth="1"/>
    <col min="6" max="6" width="16.5" customWidth="1"/>
    <col min="7" max="7" width="6.1640625" customWidth="1"/>
    <col min="9" max="9" width="13.1640625" customWidth="1"/>
    <col min="10" max="10" width="21.5" customWidth="1"/>
    <col min="11" max="11" width="6.1640625" customWidth="1"/>
    <col min="12" max="12" width="12.1640625" customWidth="1"/>
    <col min="13" max="13" width="48.1640625" customWidth="1"/>
    <col min="14" max="15" width="12.6640625" hidden="1"/>
  </cols>
  <sheetData>
    <row r="3" spans="2:15" ht="15.75" customHeight="1" x14ac:dyDescent="0.15">
      <c r="B3" s="48" t="s">
        <v>7</v>
      </c>
      <c r="C3" s="49"/>
      <c r="D3" s="49"/>
      <c r="E3" s="49"/>
      <c r="F3" s="49"/>
      <c r="G3" s="49"/>
      <c r="H3" s="50"/>
      <c r="I3" s="54" t="s">
        <v>8</v>
      </c>
      <c r="J3" s="60" t="s">
        <v>9</v>
      </c>
      <c r="K3" s="49"/>
      <c r="L3" s="50"/>
      <c r="M3" s="54" t="s">
        <v>10</v>
      </c>
    </row>
    <row r="4" spans="2:15" ht="15.75" customHeight="1" x14ac:dyDescent="0.15">
      <c r="B4" s="51"/>
      <c r="C4" s="52"/>
      <c r="D4" s="52"/>
      <c r="E4" s="52"/>
      <c r="F4" s="52"/>
      <c r="G4" s="52"/>
      <c r="H4" s="53"/>
      <c r="I4" s="55"/>
      <c r="J4" s="61"/>
      <c r="K4" s="61"/>
      <c r="L4" s="62"/>
      <c r="M4" s="55"/>
    </row>
    <row r="5" spans="2:15" ht="15.75" customHeight="1" x14ac:dyDescent="0.15">
      <c r="B5" s="57" t="s">
        <v>11</v>
      </c>
      <c r="C5" s="58"/>
      <c r="D5" s="58"/>
      <c r="E5" s="58"/>
      <c r="F5" s="58"/>
      <c r="G5" s="58"/>
      <c r="H5" s="59"/>
      <c r="I5" s="55"/>
      <c r="J5" s="52"/>
      <c r="K5" s="52"/>
      <c r="L5" s="53"/>
      <c r="M5" s="55"/>
    </row>
    <row r="6" spans="2:15" ht="15.75" customHeight="1" x14ac:dyDescent="0.15">
      <c r="B6" s="3" t="s">
        <v>12</v>
      </c>
      <c r="C6" s="4" t="s">
        <v>13</v>
      </c>
      <c r="D6" s="5" t="s">
        <v>14</v>
      </c>
      <c r="E6" s="6" t="s">
        <v>15</v>
      </c>
      <c r="F6" s="4" t="s">
        <v>16</v>
      </c>
      <c r="G6" s="5" t="s">
        <v>14</v>
      </c>
      <c r="H6" s="5" t="s">
        <v>17</v>
      </c>
      <c r="I6" s="56"/>
      <c r="J6" s="4" t="s">
        <v>13</v>
      </c>
      <c r="K6" s="5" t="s">
        <v>14</v>
      </c>
      <c r="L6" s="21" t="s">
        <v>18</v>
      </c>
      <c r="M6" s="56"/>
    </row>
    <row r="7" spans="2:15" ht="15.75" customHeight="1" x14ac:dyDescent="0.15">
      <c r="B7" s="7" t="s">
        <v>46</v>
      </c>
      <c r="C7" s="39">
        <v>829124</v>
      </c>
      <c r="D7" s="2" t="s">
        <v>20</v>
      </c>
      <c r="E7" s="40">
        <v>305.2</v>
      </c>
      <c r="F7" s="8">
        <f t="shared" ref="F7:F11" si="0">C7*E7</f>
        <v>253048644.79999998</v>
      </c>
      <c r="G7" s="2" t="s">
        <v>21</v>
      </c>
      <c r="H7" s="9">
        <f t="shared" ref="H7:H11" si="1">F7/$F$20</f>
        <v>0.66951227390180879</v>
      </c>
      <c r="I7" s="41">
        <v>0.09</v>
      </c>
      <c r="J7" s="8">
        <f t="shared" ref="J7:J11" si="2">I7*$C$20</f>
        <v>111456</v>
      </c>
      <c r="K7" s="2" t="s">
        <v>20</v>
      </c>
      <c r="L7" s="45">
        <f>IF((J7-C7)/$C$12&gt;0,(J7-C7)/$C$12,0)</f>
        <v>0</v>
      </c>
      <c r="M7" s="10" t="s">
        <v>22</v>
      </c>
      <c r="N7" s="11">
        <f t="shared" ref="N7:N11" si="3">C7/$C$20</f>
        <v>0.66951227390180879</v>
      </c>
      <c r="O7" s="38">
        <f t="shared" ref="O7:O11" si="4">E7*N7</f>
        <v>204.33514599483203</v>
      </c>
    </row>
    <row r="8" spans="2:15" ht="15.75" customHeight="1" x14ac:dyDescent="0.15">
      <c r="B8" s="7" t="s">
        <v>23</v>
      </c>
      <c r="C8" s="39">
        <v>114501</v>
      </c>
      <c r="D8" s="2" t="s">
        <v>20</v>
      </c>
      <c r="E8" s="40">
        <v>305.2</v>
      </c>
      <c r="F8" s="8">
        <f t="shared" si="0"/>
        <v>34945705.199999996</v>
      </c>
      <c r="G8" s="2" t="s">
        <v>21</v>
      </c>
      <c r="H8" s="9">
        <f t="shared" si="1"/>
        <v>9.2458817829457349E-2</v>
      </c>
      <c r="I8" s="41">
        <v>0</v>
      </c>
      <c r="J8" s="8">
        <f t="shared" si="2"/>
        <v>0</v>
      </c>
      <c r="K8" s="2" t="s">
        <v>20</v>
      </c>
      <c r="L8" s="45">
        <f t="shared" ref="L8:L11" si="5">IF((J8-C8)/$C$12&gt;0,(J8-C8)/$C$12,0)</f>
        <v>0</v>
      </c>
      <c r="M8" s="10" t="s">
        <v>22</v>
      </c>
      <c r="N8" s="11">
        <f t="shared" si="3"/>
        <v>9.2458817829457363E-2</v>
      </c>
      <c r="O8" s="38">
        <f t="shared" si="4"/>
        <v>28.218431201550388</v>
      </c>
    </row>
    <row r="9" spans="2:15" ht="15.75" customHeight="1" x14ac:dyDescent="0.15">
      <c r="B9" s="7" t="s">
        <v>24</v>
      </c>
      <c r="C9" s="39">
        <v>0</v>
      </c>
      <c r="D9" s="2" t="s">
        <v>20</v>
      </c>
      <c r="E9" s="40">
        <v>305.2</v>
      </c>
      <c r="F9" s="8">
        <f t="shared" si="0"/>
        <v>0</v>
      </c>
      <c r="G9" s="2" t="s">
        <v>21</v>
      </c>
      <c r="H9" s="9">
        <f t="shared" si="1"/>
        <v>0</v>
      </c>
      <c r="I9" s="41">
        <v>0</v>
      </c>
      <c r="J9" s="8">
        <f t="shared" si="2"/>
        <v>0</v>
      </c>
      <c r="K9" s="2" t="s">
        <v>20</v>
      </c>
      <c r="L9" s="45">
        <f t="shared" si="5"/>
        <v>0</v>
      </c>
      <c r="M9" s="10" t="s">
        <v>22</v>
      </c>
      <c r="N9" s="11">
        <f t="shared" si="3"/>
        <v>0</v>
      </c>
      <c r="O9" s="38">
        <f t="shared" si="4"/>
        <v>0</v>
      </c>
    </row>
    <row r="10" spans="2:15" ht="15.75" customHeight="1" x14ac:dyDescent="0.15">
      <c r="B10" s="7" t="s">
        <v>25</v>
      </c>
      <c r="C10" s="39">
        <v>0</v>
      </c>
      <c r="D10" s="2" t="s">
        <v>20</v>
      </c>
      <c r="E10" s="40">
        <v>305.2</v>
      </c>
      <c r="F10" s="8">
        <f t="shared" si="0"/>
        <v>0</v>
      </c>
      <c r="G10" s="2" t="s">
        <v>21</v>
      </c>
      <c r="H10" s="9">
        <f t="shared" si="1"/>
        <v>0</v>
      </c>
      <c r="I10" s="42">
        <v>0</v>
      </c>
      <c r="J10" s="8">
        <f t="shared" si="2"/>
        <v>0</v>
      </c>
      <c r="K10" s="2" t="s">
        <v>20</v>
      </c>
      <c r="L10" s="45">
        <f t="shared" si="5"/>
        <v>0</v>
      </c>
      <c r="M10" s="10" t="s">
        <v>22</v>
      </c>
      <c r="N10" s="11">
        <f t="shared" si="3"/>
        <v>0</v>
      </c>
      <c r="O10" s="38">
        <f t="shared" si="4"/>
        <v>0</v>
      </c>
    </row>
    <row r="11" spans="2:15" ht="15.75" customHeight="1" x14ac:dyDescent="0.15">
      <c r="B11" s="7" t="s">
        <v>26</v>
      </c>
      <c r="C11" s="39">
        <v>0</v>
      </c>
      <c r="D11" s="2" t="s">
        <v>20</v>
      </c>
      <c r="E11" s="40">
        <v>305.2</v>
      </c>
      <c r="F11" s="8">
        <f t="shared" si="0"/>
        <v>0</v>
      </c>
      <c r="G11" s="2" t="s">
        <v>21</v>
      </c>
      <c r="H11" s="9">
        <f t="shared" si="1"/>
        <v>0</v>
      </c>
      <c r="I11" s="42">
        <v>0</v>
      </c>
      <c r="J11" s="8">
        <f t="shared" si="2"/>
        <v>0</v>
      </c>
      <c r="K11" s="2" t="s">
        <v>20</v>
      </c>
      <c r="L11" s="45">
        <f t="shared" si="5"/>
        <v>0</v>
      </c>
      <c r="M11" s="10" t="s">
        <v>22</v>
      </c>
      <c r="N11" s="11">
        <f t="shared" si="3"/>
        <v>0</v>
      </c>
      <c r="O11" s="38">
        <f t="shared" si="4"/>
        <v>0</v>
      </c>
    </row>
    <row r="12" spans="2:15" ht="15.75" customHeight="1" x14ac:dyDescent="0.15">
      <c r="B12" s="13" t="s">
        <v>27</v>
      </c>
      <c r="C12" s="14">
        <f>SUM(C7:C11)</f>
        <v>943625</v>
      </c>
      <c r="D12" s="15" t="s">
        <v>20</v>
      </c>
      <c r="E12" s="16"/>
      <c r="F12" s="14">
        <f>SUM(F7:F11)</f>
        <v>287994350</v>
      </c>
      <c r="G12" s="15" t="s">
        <v>21</v>
      </c>
      <c r="H12" s="17">
        <f t="shared" ref="H12:J12" si="6">SUM(H7:H11)</f>
        <v>0.76197109173126609</v>
      </c>
      <c r="I12" s="17">
        <f t="shared" si="6"/>
        <v>0.09</v>
      </c>
      <c r="J12" s="14">
        <f t="shared" si="6"/>
        <v>111456</v>
      </c>
      <c r="K12" s="15" t="s">
        <v>20</v>
      </c>
      <c r="L12" s="46">
        <f>SUM(L7:L11)</f>
        <v>0</v>
      </c>
      <c r="M12" s="10" t="s">
        <v>22</v>
      </c>
    </row>
    <row r="13" spans="2:15" ht="15.75" customHeight="1" x14ac:dyDescent="0.15">
      <c r="B13" s="57" t="s">
        <v>28</v>
      </c>
      <c r="C13" s="58"/>
      <c r="D13" s="58"/>
      <c r="E13" s="58"/>
      <c r="F13" s="58"/>
      <c r="G13" s="58"/>
      <c r="H13" s="59"/>
      <c r="I13" s="18"/>
      <c r="J13" s="19"/>
      <c r="K13" s="20"/>
      <c r="L13" s="36"/>
      <c r="M13" s="10" t="s">
        <v>22</v>
      </c>
      <c r="N13" s="11"/>
      <c r="O13" s="38"/>
    </row>
    <row r="14" spans="2:15" ht="15.75" customHeight="1" x14ac:dyDescent="0.15">
      <c r="B14" s="3" t="s">
        <v>12</v>
      </c>
      <c r="C14" s="4" t="s">
        <v>13</v>
      </c>
      <c r="D14" s="5" t="s">
        <v>14</v>
      </c>
      <c r="E14" s="6" t="s">
        <v>15</v>
      </c>
      <c r="F14" s="4" t="s">
        <v>16</v>
      </c>
      <c r="G14" s="5" t="s">
        <v>14</v>
      </c>
      <c r="H14" s="21" t="s">
        <v>17</v>
      </c>
      <c r="I14" s="21" t="s">
        <v>29</v>
      </c>
      <c r="J14" s="4" t="s">
        <v>13</v>
      </c>
      <c r="K14" s="5" t="s">
        <v>14</v>
      </c>
      <c r="L14" s="21" t="s">
        <v>18</v>
      </c>
      <c r="M14" s="10" t="s">
        <v>22</v>
      </c>
      <c r="N14" s="11"/>
      <c r="O14" s="38"/>
    </row>
    <row r="15" spans="2:15" ht="15.75" customHeight="1" x14ac:dyDescent="0.15">
      <c r="B15" s="7" t="s">
        <v>30</v>
      </c>
      <c r="C15" s="39">
        <v>11546</v>
      </c>
      <c r="D15" s="2" t="s">
        <v>20</v>
      </c>
      <c r="E15" s="40">
        <v>305.2</v>
      </c>
      <c r="F15" s="8">
        <f t="shared" ref="F15:F18" si="7">C15*E15</f>
        <v>3523839.1999999997</v>
      </c>
      <c r="G15" s="2" t="s">
        <v>21</v>
      </c>
      <c r="H15" s="9">
        <f t="shared" ref="H15:H18" si="8">F15/$F$20</f>
        <v>9.3233204134366924E-3</v>
      </c>
      <c r="I15" s="42">
        <v>0.23</v>
      </c>
      <c r="J15" s="8">
        <f t="shared" ref="J15:J18" si="9">I15*$C$20</f>
        <v>284832</v>
      </c>
      <c r="K15" s="2" t="s">
        <v>20</v>
      </c>
      <c r="L15" s="35">
        <f>IF((J15-C15)/$C$12&gt;0,(J15-C15)/$C$12,0)</f>
        <v>0.28961292886475032</v>
      </c>
      <c r="M15" s="22" t="s">
        <v>57</v>
      </c>
      <c r="N15" s="11">
        <f t="shared" ref="N15:N18" si="10">C15/$C$20</f>
        <v>9.3233204134366924E-3</v>
      </c>
      <c r="O15" s="38">
        <f t="shared" ref="O15:O18" si="11">E15*N15</f>
        <v>2.8454773901808785</v>
      </c>
    </row>
    <row r="16" spans="2:15" ht="15.75" customHeight="1" x14ac:dyDescent="0.15">
      <c r="B16" s="7" t="s">
        <v>32</v>
      </c>
      <c r="C16" s="39">
        <v>0</v>
      </c>
      <c r="D16" s="2" t="s">
        <v>20</v>
      </c>
      <c r="E16" s="40">
        <v>122.08</v>
      </c>
      <c r="F16" s="8">
        <f t="shared" si="7"/>
        <v>0</v>
      </c>
      <c r="G16" s="2" t="s">
        <v>21</v>
      </c>
      <c r="H16" s="9">
        <f t="shared" si="8"/>
        <v>0</v>
      </c>
      <c r="I16" s="42">
        <v>0.3</v>
      </c>
      <c r="J16" s="8">
        <f t="shared" si="9"/>
        <v>371520</v>
      </c>
      <c r="K16" s="2" t="s">
        <v>20</v>
      </c>
      <c r="L16" s="35">
        <f t="shared" ref="L16:L18" si="12">IF((J16-C16)/$C$12&gt;0,(J16-C16)/$C$12,0)</f>
        <v>0.39371572393694532</v>
      </c>
      <c r="M16" s="22" t="s">
        <v>58</v>
      </c>
      <c r="N16" s="11">
        <f t="shared" si="10"/>
        <v>0</v>
      </c>
      <c r="O16" s="38">
        <f t="shared" si="11"/>
        <v>0</v>
      </c>
    </row>
    <row r="17" spans="2:15" ht="15.75" customHeight="1" x14ac:dyDescent="0.15">
      <c r="B17" s="7" t="s">
        <v>34</v>
      </c>
      <c r="C17" s="39">
        <v>283229</v>
      </c>
      <c r="D17" s="2" t="s">
        <v>20</v>
      </c>
      <c r="E17" s="40">
        <v>305.2</v>
      </c>
      <c r="F17" s="8">
        <f t="shared" si="7"/>
        <v>86441490.799999997</v>
      </c>
      <c r="G17" s="2" t="s">
        <v>21</v>
      </c>
      <c r="H17" s="9">
        <f t="shared" si="8"/>
        <v>0.22870558785529715</v>
      </c>
      <c r="I17" s="41">
        <v>0.33</v>
      </c>
      <c r="J17" s="8">
        <f t="shared" si="9"/>
        <v>408672</v>
      </c>
      <c r="K17" s="2" t="s">
        <v>20</v>
      </c>
      <c r="L17" s="35">
        <f t="shared" si="12"/>
        <v>0.13293734269439661</v>
      </c>
      <c r="M17" s="22" t="s">
        <v>59</v>
      </c>
      <c r="N17" s="11">
        <f t="shared" si="10"/>
        <v>0.22870558785529715</v>
      </c>
      <c r="O17" s="38">
        <f t="shared" si="11"/>
        <v>69.800945413436693</v>
      </c>
    </row>
    <row r="18" spans="2:15" ht="15.75" customHeight="1" x14ac:dyDescent="0.15">
      <c r="B18" s="7" t="s">
        <v>36</v>
      </c>
      <c r="C18" s="39">
        <v>0</v>
      </c>
      <c r="D18" s="2" t="s">
        <v>20</v>
      </c>
      <c r="E18" s="40">
        <v>305.2</v>
      </c>
      <c r="F18" s="8">
        <f t="shared" si="7"/>
        <v>0</v>
      </c>
      <c r="G18" s="2" t="s">
        <v>21</v>
      </c>
      <c r="H18" s="9">
        <f t="shared" si="8"/>
        <v>0</v>
      </c>
      <c r="I18" s="41">
        <v>0.05</v>
      </c>
      <c r="J18" s="8">
        <f t="shared" si="9"/>
        <v>61920</v>
      </c>
      <c r="K18" s="2" t="s">
        <v>20</v>
      </c>
      <c r="L18" s="35">
        <f t="shared" si="12"/>
        <v>6.561928732282421E-2</v>
      </c>
      <c r="M18" s="22" t="s">
        <v>60</v>
      </c>
      <c r="N18" s="11">
        <f t="shared" si="10"/>
        <v>0</v>
      </c>
      <c r="O18" s="38">
        <f t="shared" si="11"/>
        <v>0</v>
      </c>
    </row>
    <row r="19" spans="2:15" ht="15.75" customHeight="1" x14ac:dyDescent="0.15">
      <c r="B19" s="23" t="s">
        <v>38</v>
      </c>
      <c r="C19" s="24">
        <f>SUM(C15:C18)</f>
        <v>294775</v>
      </c>
      <c r="D19" s="25" t="s">
        <v>20</v>
      </c>
      <c r="E19" s="26"/>
      <c r="F19" s="24">
        <f>SUM(F15:F18)</f>
        <v>89965330</v>
      </c>
      <c r="G19" s="25" t="s">
        <v>21</v>
      </c>
      <c r="H19" s="27">
        <f t="shared" ref="H19:J19" si="13">SUM(H15:H18)</f>
        <v>0.23802890826873385</v>
      </c>
      <c r="I19" s="28">
        <f t="shared" si="13"/>
        <v>0.91000000000000014</v>
      </c>
      <c r="J19" s="24">
        <f t="shared" si="13"/>
        <v>1126944</v>
      </c>
      <c r="K19" s="25" t="s">
        <v>20</v>
      </c>
      <c r="L19" s="47">
        <f>SUM(L15:L18)</f>
        <v>0.88188528281891643</v>
      </c>
      <c r="M19" s="10" t="s">
        <v>22</v>
      </c>
      <c r="O19" s="38">
        <f>SUM(O7:O18)</f>
        <v>305.20000000000005</v>
      </c>
    </row>
    <row r="20" spans="2:15" ht="15.75" customHeight="1" x14ac:dyDescent="0.15">
      <c r="B20" s="29" t="s">
        <v>39</v>
      </c>
      <c r="C20" s="19">
        <f>C12+C19</f>
        <v>1238400</v>
      </c>
      <c r="D20" s="20" t="s">
        <v>20</v>
      </c>
      <c r="E20" s="30"/>
      <c r="F20" s="19">
        <f>F12+F19</f>
        <v>377959680</v>
      </c>
      <c r="G20" s="20" t="s">
        <v>21</v>
      </c>
      <c r="H20" s="30">
        <f>H12+H19</f>
        <v>1</v>
      </c>
      <c r="I20" s="18">
        <f>I19+I12</f>
        <v>1.0000000000000002</v>
      </c>
      <c r="J20" s="19">
        <f>J12+J19</f>
        <v>1238400</v>
      </c>
      <c r="K20" s="20" t="s">
        <v>20</v>
      </c>
      <c r="L20" s="37">
        <f>L19+L12</f>
        <v>0.88188528281891643</v>
      </c>
      <c r="M20" s="31" t="s">
        <v>22</v>
      </c>
    </row>
    <row r="24" spans="2:15" ht="15.75" customHeight="1" x14ac:dyDescent="0.15">
      <c r="L24" s="32"/>
    </row>
    <row r="25" spans="2:15" ht="15.75" customHeight="1" x14ac:dyDescent="0.15">
      <c r="B25" s="2" t="s">
        <v>51</v>
      </c>
      <c r="C25" s="63">
        <v>1.7000000000000001E-2</v>
      </c>
      <c r="L25" s="9"/>
    </row>
    <row r="26" spans="2:15" ht="15.75" customHeight="1" x14ac:dyDescent="0.15">
      <c r="B26" s="2" t="s">
        <v>41</v>
      </c>
      <c r="C26" s="64">
        <v>20</v>
      </c>
      <c r="L26" s="9"/>
    </row>
    <row r="27" spans="2:15" ht="15.75" customHeight="1" x14ac:dyDescent="0.15">
      <c r="B27" s="2" t="s">
        <v>42</v>
      </c>
      <c r="C27" s="32">
        <f>C25*C26</f>
        <v>0.34</v>
      </c>
      <c r="J27" s="8"/>
    </row>
    <row r="28" spans="2:15" ht="15.75" customHeight="1" x14ac:dyDescent="0.15">
      <c r="C28" s="9"/>
    </row>
    <row r="29" spans="2:15" ht="15.75" customHeight="1" x14ac:dyDescent="0.15">
      <c r="B29" s="2" t="s">
        <v>52</v>
      </c>
      <c r="C29" s="64">
        <v>40</v>
      </c>
      <c r="D29" s="2" t="s">
        <v>44</v>
      </c>
    </row>
    <row r="30" spans="2:15" ht="15.75" customHeight="1" x14ac:dyDescent="0.15">
      <c r="B30" s="2" t="s">
        <v>45</v>
      </c>
      <c r="C30" s="33">
        <f>O19</f>
        <v>305.20000000000005</v>
      </c>
      <c r="D30" s="2" t="s">
        <v>44</v>
      </c>
    </row>
    <row r="31" spans="2:15" ht="15.75" customHeight="1" x14ac:dyDescent="0.15">
      <c r="C31" s="32">
        <f>1-(C29/C30)</f>
        <v>0.86893840104849285</v>
      </c>
    </row>
  </sheetData>
  <sheetProtection algorithmName="SHA-512" hashValue="no38iNfPJ4mRxKwxKvDkI2r8JUBAPOsxQsYgPmJfyJ2vlYzt31NdlQOT0moYm+gzYwcAL6IzNy33ZGjEIe5IYA==" saltValue="jehtMbP8zXy+LiXzjOkSvQ==" spinCount="100000" sheet="1" objects="1" scenarios="1"/>
  <mergeCells count="6">
    <mergeCell ref="B13:H13"/>
    <mergeCell ref="B3:H4"/>
    <mergeCell ref="I3:I6"/>
    <mergeCell ref="J3:L5"/>
    <mergeCell ref="M3:M6"/>
    <mergeCell ref="B5:H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B3:O31"/>
  <sheetViews>
    <sheetView tabSelected="1" workbookViewId="0">
      <selection activeCell="G31" sqref="G31"/>
    </sheetView>
  </sheetViews>
  <sheetFormatPr baseColWidth="10" defaultColWidth="12.6640625" defaultRowHeight="15.75" customHeight="1" x14ac:dyDescent="0.15"/>
  <cols>
    <col min="2" max="2" width="34.1640625" customWidth="1"/>
    <col min="3" max="3" width="9" customWidth="1"/>
    <col min="4" max="4" width="6.83203125" customWidth="1"/>
    <col min="5" max="5" width="14.5" customWidth="1"/>
    <col min="6" max="6" width="16.5" customWidth="1"/>
    <col min="7" max="7" width="6.1640625" customWidth="1"/>
    <col min="9" max="9" width="13.1640625" customWidth="1"/>
    <col min="10" max="10" width="21.5" customWidth="1"/>
    <col min="11" max="11" width="6.1640625" customWidth="1"/>
    <col min="12" max="12" width="12.1640625" customWidth="1"/>
    <col min="13" max="13" width="46.83203125" customWidth="1"/>
    <col min="14" max="15" width="12.6640625" hidden="1"/>
  </cols>
  <sheetData>
    <row r="3" spans="2:15" ht="15.75" customHeight="1" x14ac:dyDescent="0.15">
      <c r="B3" s="48" t="s">
        <v>7</v>
      </c>
      <c r="C3" s="49"/>
      <c r="D3" s="49"/>
      <c r="E3" s="49"/>
      <c r="F3" s="49"/>
      <c r="G3" s="49"/>
      <c r="H3" s="50"/>
      <c r="I3" s="54" t="s">
        <v>8</v>
      </c>
      <c r="J3" s="60" t="s">
        <v>9</v>
      </c>
      <c r="K3" s="49"/>
      <c r="L3" s="50"/>
      <c r="M3" s="54" t="s">
        <v>10</v>
      </c>
    </row>
    <row r="4" spans="2:15" ht="15.75" customHeight="1" x14ac:dyDescent="0.15">
      <c r="B4" s="51"/>
      <c r="C4" s="52"/>
      <c r="D4" s="52"/>
      <c r="E4" s="52"/>
      <c r="F4" s="52"/>
      <c r="G4" s="52"/>
      <c r="H4" s="53"/>
      <c r="I4" s="55"/>
      <c r="J4" s="61"/>
      <c r="K4" s="61"/>
      <c r="L4" s="62"/>
      <c r="M4" s="55"/>
    </row>
    <row r="5" spans="2:15" ht="15.75" customHeight="1" x14ac:dyDescent="0.15">
      <c r="B5" s="57" t="s">
        <v>11</v>
      </c>
      <c r="C5" s="58"/>
      <c r="D5" s="58"/>
      <c r="E5" s="58"/>
      <c r="F5" s="58"/>
      <c r="G5" s="58"/>
      <c r="H5" s="59"/>
      <c r="I5" s="55"/>
      <c r="J5" s="52"/>
      <c r="K5" s="52"/>
      <c r="L5" s="53"/>
      <c r="M5" s="55"/>
    </row>
    <row r="6" spans="2:15" ht="15.75" customHeight="1" x14ac:dyDescent="0.15">
      <c r="B6" s="3" t="s">
        <v>12</v>
      </c>
      <c r="C6" s="4" t="s">
        <v>13</v>
      </c>
      <c r="D6" s="5" t="s">
        <v>14</v>
      </c>
      <c r="E6" s="6" t="s">
        <v>15</v>
      </c>
      <c r="F6" s="4" t="s">
        <v>16</v>
      </c>
      <c r="G6" s="5" t="s">
        <v>14</v>
      </c>
      <c r="H6" s="5" t="s">
        <v>17</v>
      </c>
      <c r="I6" s="56"/>
      <c r="J6" s="4" t="s">
        <v>13</v>
      </c>
      <c r="K6" s="5" t="s">
        <v>14</v>
      </c>
      <c r="L6" s="21" t="s">
        <v>18</v>
      </c>
      <c r="M6" s="56"/>
    </row>
    <row r="7" spans="2:15" ht="15.75" customHeight="1" x14ac:dyDescent="0.15">
      <c r="B7" s="7" t="s">
        <v>46</v>
      </c>
      <c r="C7" s="39">
        <v>829124</v>
      </c>
      <c r="D7" s="2" t="s">
        <v>20</v>
      </c>
      <c r="E7" s="40">
        <v>305.2</v>
      </c>
      <c r="F7" s="8">
        <f t="shared" ref="F7:F11" si="0">C7*E7</f>
        <v>253048644.79999998</v>
      </c>
      <c r="G7" s="2" t="s">
        <v>21</v>
      </c>
      <c r="H7" s="9">
        <f t="shared" ref="H7:H11" si="1">F7/$F$20</f>
        <v>0.66951227390180879</v>
      </c>
      <c r="I7" s="41">
        <v>0.09</v>
      </c>
      <c r="J7" s="8">
        <f t="shared" ref="J7:J11" si="2">I7*$C$20</f>
        <v>111456</v>
      </c>
      <c r="K7" s="2" t="s">
        <v>20</v>
      </c>
      <c r="L7" s="45">
        <f>IF((J7-C7)/$C$12&gt;0,(J7-C7)/$C$12,0)</f>
        <v>0</v>
      </c>
      <c r="M7" s="10" t="s">
        <v>22</v>
      </c>
      <c r="N7" s="11">
        <f t="shared" ref="N7:N11" si="3">C7/$C$20</f>
        <v>0.66951227390180879</v>
      </c>
      <c r="O7" s="38">
        <f t="shared" ref="O7:O11" si="4">E7*N7</f>
        <v>204.33514599483203</v>
      </c>
    </row>
    <row r="8" spans="2:15" ht="15.75" customHeight="1" x14ac:dyDescent="0.15">
      <c r="B8" s="7" t="s">
        <v>23</v>
      </c>
      <c r="C8" s="39">
        <v>114501</v>
      </c>
      <c r="D8" s="2" t="s">
        <v>20</v>
      </c>
      <c r="E8" s="40">
        <v>305.2</v>
      </c>
      <c r="F8" s="8">
        <f t="shared" si="0"/>
        <v>34945705.199999996</v>
      </c>
      <c r="G8" s="2" t="s">
        <v>21</v>
      </c>
      <c r="H8" s="9">
        <f t="shared" si="1"/>
        <v>9.2458817829457349E-2</v>
      </c>
      <c r="I8" s="41">
        <v>0</v>
      </c>
      <c r="J8" s="8">
        <f t="shared" si="2"/>
        <v>0</v>
      </c>
      <c r="K8" s="2" t="s">
        <v>20</v>
      </c>
      <c r="L8" s="45">
        <f t="shared" ref="L8:L11" si="5">IF((J8-C8)/$C$12&gt;0,(J8-C8)/$C$12,0)</f>
        <v>0</v>
      </c>
      <c r="M8" s="10" t="s">
        <v>22</v>
      </c>
      <c r="N8" s="11">
        <f t="shared" si="3"/>
        <v>9.2458817829457363E-2</v>
      </c>
      <c r="O8" s="38">
        <f t="shared" si="4"/>
        <v>28.218431201550388</v>
      </c>
    </row>
    <row r="9" spans="2:15" ht="15.75" customHeight="1" x14ac:dyDescent="0.15">
      <c r="B9" s="7" t="s">
        <v>24</v>
      </c>
      <c r="C9" s="39">
        <v>0</v>
      </c>
      <c r="D9" s="2" t="s">
        <v>20</v>
      </c>
      <c r="E9" s="40">
        <v>305.2</v>
      </c>
      <c r="F9" s="8">
        <f t="shared" si="0"/>
        <v>0</v>
      </c>
      <c r="G9" s="2" t="s">
        <v>21</v>
      </c>
      <c r="H9" s="9">
        <f t="shared" si="1"/>
        <v>0</v>
      </c>
      <c r="I9" s="41">
        <v>0</v>
      </c>
      <c r="J9" s="8">
        <f t="shared" si="2"/>
        <v>0</v>
      </c>
      <c r="K9" s="2" t="s">
        <v>20</v>
      </c>
      <c r="L9" s="45">
        <f t="shared" si="5"/>
        <v>0</v>
      </c>
      <c r="M9" s="10" t="s">
        <v>22</v>
      </c>
      <c r="N9" s="11">
        <f t="shared" si="3"/>
        <v>0</v>
      </c>
      <c r="O9" s="38">
        <f t="shared" si="4"/>
        <v>0</v>
      </c>
    </row>
    <row r="10" spans="2:15" ht="15.75" customHeight="1" x14ac:dyDescent="0.15">
      <c r="B10" s="7" t="s">
        <v>25</v>
      </c>
      <c r="C10" s="39">
        <v>0</v>
      </c>
      <c r="D10" s="2" t="s">
        <v>20</v>
      </c>
      <c r="E10" s="40">
        <v>305.2</v>
      </c>
      <c r="F10" s="8">
        <f t="shared" si="0"/>
        <v>0</v>
      </c>
      <c r="G10" s="2" t="s">
        <v>21</v>
      </c>
      <c r="H10" s="9">
        <f t="shared" si="1"/>
        <v>0</v>
      </c>
      <c r="I10" s="42">
        <v>0</v>
      </c>
      <c r="J10" s="8">
        <f t="shared" si="2"/>
        <v>0</v>
      </c>
      <c r="K10" s="2" t="s">
        <v>20</v>
      </c>
      <c r="L10" s="45">
        <f t="shared" si="5"/>
        <v>0</v>
      </c>
      <c r="M10" s="10" t="s">
        <v>22</v>
      </c>
      <c r="N10" s="11">
        <f t="shared" si="3"/>
        <v>0</v>
      </c>
      <c r="O10" s="38">
        <f t="shared" si="4"/>
        <v>0</v>
      </c>
    </row>
    <row r="11" spans="2:15" ht="15.75" customHeight="1" x14ac:dyDescent="0.15">
      <c r="B11" s="7" t="s">
        <v>26</v>
      </c>
      <c r="C11" s="39">
        <v>0</v>
      </c>
      <c r="D11" s="2" t="s">
        <v>20</v>
      </c>
      <c r="E11" s="40">
        <v>305.2</v>
      </c>
      <c r="F11" s="8">
        <f t="shared" si="0"/>
        <v>0</v>
      </c>
      <c r="G11" s="2" t="s">
        <v>21</v>
      </c>
      <c r="H11" s="9">
        <f t="shared" si="1"/>
        <v>0</v>
      </c>
      <c r="I11" s="42">
        <v>0</v>
      </c>
      <c r="J11" s="8">
        <f t="shared" si="2"/>
        <v>0</v>
      </c>
      <c r="K11" s="2" t="s">
        <v>20</v>
      </c>
      <c r="L11" s="45">
        <f t="shared" si="5"/>
        <v>0</v>
      </c>
      <c r="M11" s="10" t="s">
        <v>22</v>
      </c>
      <c r="N11" s="11">
        <f t="shared" si="3"/>
        <v>0</v>
      </c>
      <c r="O11" s="38">
        <f t="shared" si="4"/>
        <v>0</v>
      </c>
    </row>
    <row r="12" spans="2:15" ht="15.75" customHeight="1" x14ac:dyDescent="0.15">
      <c r="B12" s="13" t="s">
        <v>27</v>
      </c>
      <c r="C12" s="14">
        <f>SUM(C7:C11)</f>
        <v>943625</v>
      </c>
      <c r="D12" s="15" t="s">
        <v>20</v>
      </c>
      <c r="E12" s="16"/>
      <c r="F12" s="14">
        <f>SUM(F7:F11)</f>
        <v>287994350</v>
      </c>
      <c r="G12" s="15" t="s">
        <v>21</v>
      </c>
      <c r="H12" s="17">
        <f t="shared" ref="H12:J12" si="6">SUM(H7:H11)</f>
        <v>0.76197109173126609</v>
      </c>
      <c r="I12" s="17">
        <f t="shared" si="6"/>
        <v>0.09</v>
      </c>
      <c r="J12" s="14">
        <f t="shared" si="6"/>
        <v>111456</v>
      </c>
      <c r="K12" s="15" t="s">
        <v>20</v>
      </c>
      <c r="L12" s="46">
        <f>SUM(L7:L11)</f>
        <v>0</v>
      </c>
      <c r="M12" s="10" t="s">
        <v>22</v>
      </c>
    </row>
    <row r="13" spans="2:15" ht="15.75" customHeight="1" x14ac:dyDescent="0.15">
      <c r="B13" s="57" t="s">
        <v>28</v>
      </c>
      <c r="C13" s="58"/>
      <c r="D13" s="58"/>
      <c r="E13" s="58"/>
      <c r="F13" s="58"/>
      <c r="G13" s="58"/>
      <c r="H13" s="59"/>
      <c r="I13" s="18"/>
      <c r="J13" s="19"/>
      <c r="K13" s="20"/>
      <c r="L13" s="36"/>
      <c r="M13" s="10" t="s">
        <v>22</v>
      </c>
      <c r="N13" s="11"/>
      <c r="O13" s="38"/>
    </row>
    <row r="14" spans="2:15" ht="15.75" customHeight="1" x14ac:dyDescent="0.15">
      <c r="B14" s="3" t="s">
        <v>12</v>
      </c>
      <c r="C14" s="4" t="s">
        <v>13</v>
      </c>
      <c r="D14" s="5" t="s">
        <v>14</v>
      </c>
      <c r="E14" s="6" t="s">
        <v>15</v>
      </c>
      <c r="F14" s="4" t="s">
        <v>16</v>
      </c>
      <c r="G14" s="5" t="s">
        <v>14</v>
      </c>
      <c r="H14" s="21" t="s">
        <v>17</v>
      </c>
      <c r="I14" s="21" t="s">
        <v>29</v>
      </c>
      <c r="J14" s="4" t="s">
        <v>13</v>
      </c>
      <c r="K14" s="5" t="s">
        <v>14</v>
      </c>
      <c r="L14" s="21" t="s">
        <v>18</v>
      </c>
      <c r="M14" s="10" t="s">
        <v>22</v>
      </c>
      <c r="N14" s="11"/>
      <c r="O14" s="38"/>
    </row>
    <row r="15" spans="2:15" ht="15.75" customHeight="1" x14ac:dyDescent="0.15">
      <c r="B15" s="7" t="s">
        <v>30</v>
      </c>
      <c r="C15" s="39">
        <v>11546</v>
      </c>
      <c r="D15" s="2" t="s">
        <v>20</v>
      </c>
      <c r="E15" s="40">
        <v>305.2</v>
      </c>
      <c r="F15" s="8">
        <f t="shared" ref="F15:F18" si="7">C15*E15</f>
        <v>3523839.1999999997</v>
      </c>
      <c r="G15" s="2" t="s">
        <v>21</v>
      </c>
      <c r="H15" s="9">
        <f t="shared" ref="H15:H18" si="8">F15/$F$20</f>
        <v>9.3233204134366924E-3</v>
      </c>
      <c r="I15" s="42">
        <v>0.23</v>
      </c>
      <c r="J15" s="8">
        <f t="shared" ref="J15:J18" si="9">I15*$C$20</f>
        <v>284832</v>
      </c>
      <c r="K15" s="2" t="s">
        <v>20</v>
      </c>
      <c r="L15" s="35">
        <f>IF((J15-C15)/$C$12&gt;0,(J15-C15)/$C$12,0)</f>
        <v>0.28961292886475032</v>
      </c>
      <c r="M15" s="22" t="s">
        <v>61</v>
      </c>
      <c r="N15" s="11">
        <f t="shared" ref="N15:N18" si="10">C15/$C$20</f>
        <v>9.3233204134366924E-3</v>
      </c>
      <c r="O15" s="38">
        <f t="shared" ref="O15:O18" si="11">E15*N15</f>
        <v>2.8454773901808785</v>
      </c>
    </row>
    <row r="16" spans="2:15" ht="15.75" customHeight="1" x14ac:dyDescent="0.15">
      <c r="B16" s="7" t="s">
        <v>32</v>
      </c>
      <c r="C16" s="39">
        <v>0</v>
      </c>
      <c r="D16" s="2" t="s">
        <v>20</v>
      </c>
      <c r="E16" s="40">
        <v>122.08</v>
      </c>
      <c r="F16" s="8">
        <f t="shared" si="7"/>
        <v>0</v>
      </c>
      <c r="G16" s="2" t="s">
        <v>21</v>
      </c>
      <c r="H16" s="9">
        <f t="shared" si="8"/>
        <v>0</v>
      </c>
      <c r="I16" s="42">
        <v>0.3</v>
      </c>
      <c r="J16" s="8">
        <f t="shared" si="9"/>
        <v>371520</v>
      </c>
      <c r="K16" s="2" t="s">
        <v>20</v>
      </c>
      <c r="L16" s="35">
        <f t="shared" ref="L16:L18" si="12">IF((J16-C16)/$C$12&gt;0,(J16-C16)/$C$12,0)</f>
        <v>0.39371572393694532</v>
      </c>
      <c r="M16" s="22" t="s">
        <v>62</v>
      </c>
      <c r="N16" s="11">
        <f t="shared" si="10"/>
        <v>0</v>
      </c>
      <c r="O16" s="38">
        <f t="shared" si="11"/>
        <v>0</v>
      </c>
    </row>
    <row r="17" spans="2:15" ht="15.75" customHeight="1" x14ac:dyDescent="0.15">
      <c r="B17" s="7" t="s">
        <v>34</v>
      </c>
      <c r="C17" s="39">
        <v>283229</v>
      </c>
      <c r="D17" s="2" t="s">
        <v>20</v>
      </c>
      <c r="E17" s="40">
        <v>305.2</v>
      </c>
      <c r="F17" s="8">
        <f t="shared" si="7"/>
        <v>86441490.799999997</v>
      </c>
      <c r="G17" s="2" t="s">
        <v>21</v>
      </c>
      <c r="H17" s="9">
        <f t="shared" si="8"/>
        <v>0.22870558785529715</v>
      </c>
      <c r="I17" s="41">
        <v>0.33</v>
      </c>
      <c r="J17" s="8">
        <f t="shared" si="9"/>
        <v>408672</v>
      </c>
      <c r="K17" s="2" t="s">
        <v>20</v>
      </c>
      <c r="L17" s="35">
        <f t="shared" si="12"/>
        <v>0.13293734269439661</v>
      </c>
      <c r="M17" s="22" t="s">
        <v>63</v>
      </c>
      <c r="N17" s="11">
        <f t="shared" si="10"/>
        <v>0.22870558785529715</v>
      </c>
      <c r="O17" s="38">
        <f t="shared" si="11"/>
        <v>69.800945413436693</v>
      </c>
    </row>
    <row r="18" spans="2:15" ht="15.75" customHeight="1" x14ac:dyDescent="0.15">
      <c r="B18" s="7" t="s">
        <v>36</v>
      </c>
      <c r="C18" s="39">
        <v>0</v>
      </c>
      <c r="D18" s="2" t="s">
        <v>20</v>
      </c>
      <c r="E18" s="40">
        <v>305.2</v>
      </c>
      <c r="F18" s="8">
        <f t="shared" si="7"/>
        <v>0</v>
      </c>
      <c r="G18" s="2" t="s">
        <v>21</v>
      </c>
      <c r="H18" s="9">
        <f t="shared" si="8"/>
        <v>0</v>
      </c>
      <c r="I18" s="41">
        <v>0.05</v>
      </c>
      <c r="J18" s="8">
        <f t="shared" si="9"/>
        <v>61920</v>
      </c>
      <c r="K18" s="2" t="s">
        <v>20</v>
      </c>
      <c r="L18" s="35">
        <f t="shared" si="12"/>
        <v>6.561928732282421E-2</v>
      </c>
      <c r="M18" s="22" t="s">
        <v>64</v>
      </c>
      <c r="N18" s="11">
        <f t="shared" si="10"/>
        <v>0</v>
      </c>
      <c r="O18" s="38">
        <f t="shared" si="11"/>
        <v>0</v>
      </c>
    </row>
    <row r="19" spans="2:15" ht="15.75" customHeight="1" x14ac:dyDescent="0.15">
      <c r="B19" s="23" t="s">
        <v>38</v>
      </c>
      <c r="C19" s="24">
        <f>SUM(C15:C18)</f>
        <v>294775</v>
      </c>
      <c r="D19" s="25" t="s">
        <v>20</v>
      </c>
      <c r="E19" s="26"/>
      <c r="F19" s="24">
        <f>SUM(F15:F18)</f>
        <v>89965330</v>
      </c>
      <c r="G19" s="25" t="s">
        <v>21</v>
      </c>
      <c r="H19" s="27">
        <f t="shared" ref="H19:J19" si="13">SUM(H15:H18)</f>
        <v>0.23802890826873385</v>
      </c>
      <c r="I19" s="28">
        <f t="shared" si="13"/>
        <v>0.91000000000000014</v>
      </c>
      <c r="J19" s="24">
        <f t="shared" si="13"/>
        <v>1126944</v>
      </c>
      <c r="K19" s="25" t="s">
        <v>20</v>
      </c>
      <c r="L19" s="47">
        <f>SUM(L15:L18)</f>
        <v>0.88188528281891643</v>
      </c>
      <c r="M19" s="10" t="s">
        <v>22</v>
      </c>
      <c r="O19" s="38">
        <f>SUM(O7:O18)</f>
        <v>305.20000000000005</v>
      </c>
    </row>
    <row r="20" spans="2:15" ht="15.75" customHeight="1" x14ac:dyDescent="0.15">
      <c r="B20" s="29" t="s">
        <v>39</v>
      </c>
      <c r="C20" s="19">
        <f>C12+C19</f>
        <v>1238400</v>
      </c>
      <c r="D20" s="20" t="s">
        <v>20</v>
      </c>
      <c r="E20" s="30"/>
      <c r="F20" s="19">
        <f>F12+F19</f>
        <v>377959680</v>
      </c>
      <c r="G20" s="20" t="s">
        <v>21</v>
      </c>
      <c r="H20" s="30">
        <f>H12+H19</f>
        <v>1</v>
      </c>
      <c r="I20" s="18">
        <f>I19+I12</f>
        <v>1.0000000000000002</v>
      </c>
      <c r="J20" s="19">
        <f>J12+J19</f>
        <v>1238400</v>
      </c>
      <c r="K20" s="20" t="s">
        <v>20</v>
      </c>
      <c r="L20" s="37">
        <f>L19+L12</f>
        <v>0.88188528281891643</v>
      </c>
      <c r="M20" s="31" t="s">
        <v>22</v>
      </c>
    </row>
    <row r="24" spans="2:15" ht="15.75" customHeight="1" x14ac:dyDescent="0.15">
      <c r="L24" s="32"/>
    </row>
    <row r="25" spans="2:15" ht="15.75" customHeight="1" x14ac:dyDescent="0.15">
      <c r="B25" s="2" t="s">
        <v>51</v>
      </c>
      <c r="C25" s="63">
        <v>1.7000000000000001E-2</v>
      </c>
      <c r="L25" s="9"/>
    </row>
    <row r="26" spans="2:15" ht="15.75" customHeight="1" x14ac:dyDescent="0.15">
      <c r="B26" s="2" t="s">
        <v>41</v>
      </c>
      <c r="C26" s="64">
        <v>20</v>
      </c>
      <c r="L26" s="9"/>
    </row>
    <row r="27" spans="2:15" ht="15.75" customHeight="1" x14ac:dyDescent="0.15">
      <c r="B27" s="2" t="s">
        <v>42</v>
      </c>
      <c r="C27" s="32">
        <f>C25*C26</f>
        <v>0.34</v>
      </c>
      <c r="J27" s="8"/>
    </row>
    <row r="28" spans="2:15" ht="15.75" customHeight="1" x14ac:dyDescent="0.15">
      <c r="C28" s="9"/>
    </row>
    <row r="29" spans="2:15" ht="15.75" customHeight="1" x14ac:dyDescent="0.15">
      <c r="B29" s="2" t="s">
        <v>52</v>
      </c>
      <c r="C29" s="64">
        <v>40</v>
      </c>
      <c r="D29" s="2" t="s">
        <v>44</v>
      </c>
    </row>
    <row r="30" spans="2:15" ht="15.75" customHeight="1" x14ac:dyDescent="0.15">
      <c r="B30" s="2" t="s">
        <v>45</v>
      </c>
      <c r="C30" s="33">
        <f>O19</f>
        <v>305.20000000000005</v>
      </c>
      <c r="D30" s="2" t="s">
        <v>44</v>
      </c>
    </row>
    <row r="31" spans="2:15" ht="15.75" customHeight="1" x14ac:dyDescent="0.15">
      <c r="C31" s="32">
        <f>1-(C29/C30)</f>
        <v>0.86893840104849285</v>
      </c>
    </row>
  </sheetData>
  <sheetProtection algorithmName="SHA-512" hashValue="YCVSTzH/vIC1ZenQmjRxKMFuSujrUmnIsgyykxcZf5JQ73gi+OolCMdtlZUvog0W0cPikjf524w4N63CPsLQog==" saltValue="o6MCVdY5K0UpT39Uue84BQ==" spinCount="100000" sheet="1" objects="1" scenarios="1"/>
  <mergeCells count="6">
    <mergeCell ref="B13:H13"/>
    <mergeCell ref="B3:H4"/>
    <mergeCell ref="I3:I6"/>
    <mergeCell ref="J3:L5"/>
    <mergeCell ref="M3:M6"/>
    <mergeCell ref="B5:H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Allgemeine Informationen</vt:lpstr>
      <vt:lpstr>Einfamilienhäuser</vt:lpstr>
      <vt:lpstr>Mehrfamilienhäuser</vt:lpstr>
      <vt:lpstr>Gewerbe-Handel-Dienstleistung</vt:lpstr>
      <vt:lpstr>Industrie</vt:lpstr>
      <vt:lpstr>Öffentliche Gebäude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Niklas Scholz</cp:lastModifiedBy>
  <dcterms:modified xsi:type="dcterms:W3CDTF">2024-04-19T12:04:30Z</dcterms:modified>
</cp:coreProperties>
</file>