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mc:AlternateContent xmlns:mc="http://schemas.openxmlformats.org/markup-compatibility/2006">
    <mc:Choice Requires="x15">
      <x15ac:absPath xmlns:x15ac="http://schemas.microsoft.com/office/spreadsheetml/2010/11/ac" url="/Users/niklasscholz/Downloads/"/>
    </mc:Choice>
  </mc:AlternateContent>
  <xr:revisionPtr revIDLastSave="0" documentId="13_ncr:1_{63B7CB69-0513-CA45-B205-961B1EDEBFAB}" xr6:coauthVersionLast="47" xr6:coauthVersionMax="47" xr10:uidLastSave="{00000000-0000-0000-0000-000000000000}"/>
  <bookViews>
    <workbookView xWindow="4800" yWindow="500" windowWidth="28800" windowHeight="16020" xr2:uid="{00000000-000D-0000-FFFF-FFFF00000000}"/>
  </bookViews>
  <sheets>
    <sheet name="Allgemeine Informationen" sheetId="1" r:id="rId1"/>
    <sheet name="Personenverkehr" sheetId="2" r:id="rId2"/>
    <sheet name="Güterverkehr - Leichte Nutzfahr" sheetId="3" r:id="rId3"/>
    <sheet name="Güterverkehr - Lastkraftwagen"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4" l="1"/>
  <c r="I16" i="4"/>
  <c r="I17" i="4"/>
  <c r="I14" i="4"/>
  <c r="I13" i="4"/>
  <c r="I18" i="4" s="1"/>
  <c r="I9" i="4"/>
  <c r="I7" i="4"/>
  <c r="I8" i="4"/>
  <c r="F18" i="4"/>
  <c r="F10" i="4"/>
  <c r="I8" i="3"/>
  <c r="F17" i="3"/>
  <c r="E17" i="3"/>
  <c r="C17" i="3"/>
  <c r="C10" i="3"/>
  <c r="L28" i="2"/>
  <c r="I28" i="2"/>
  <c r="L11" i="2"/>
  <c r="F10" i="3"/>
  <c r="I11" i="2"/>
  <c r="F31" i="2"/>
  <c r="J31" i="2"/>
  <c r="L31" i="2"/>
  <c r="L19" i="2"/>
  <c r="L20" i="2"/>
  <c r="L21" i="2"/>
  <c r="L22" i="2"/>
  <c r="L23" i="2"/>
  <c r="L24" i="2"/>
  <c r="L25" i="2"/>
  <c r="L26" i="2"/>
  <c r="L27" i="2"/>
  <c r="L18" i="2"/>
  <c r="L17" i="2"/>
  <c r="L16" i="2"/>
  <c r="L15" i="2"/>
  <c r="L14" i="2"/>
  <c r="L8" i="2"/>
  <c r="L9" i="2"/>
  <c r="L10" i="2"/>
  <c r="L7" i="2"/>
  <c r="F22" i="2"/>
  <c r="F21" i="2"/>
  <c r="F20" i="2"/>
  <c r="F19" i="2"/>
  <c r="F17" i="2"/>
  <c r="F15" i="2"/>
  <c r="F10" i="2"/>
  <c r="F14" i="2"/>
  <c r="C28" i="2"/>
  <c r="C10" i="4"/>
  <c r="C18" i="4"/>
  <c r="I10" i="4" l="1"/>
  <c r="C11" i="2"/>
  <c r="G16" i="4"/>
  <c r="E17" i="4"/>
  <c r="E16" i="4"/>
  <c r="G15" i="4"/>
  <c r="E15" i="4"/>
  <c r="G14" i="4"/>
  <c r="E14" i="4"/>
  <c r="G13" i="4"/>
  <c r="E13" i="4"/>
  <c r="G9" i="4"/>
  <c r="E9" i="4"/>
  <c r="G8" i="4"/>
  <c r="E8" i="4"/>
  <c r="G7" i="4"/>
  <c r="E7" i="4"/>
  <c r="E18" i="4" s="1"/>
  <c r="E16" i="3"/>
  <c r="G16" i="3"/>
  <c r="I16" i="3" s="1"/>
  <c r="G15" i="3"/>
  <c r="I15" i="3" s="1"/>
  <c r="E15" i="3"/>
  <c r="G14" i="3"/>
  <c r="I14" i="3" s="1"/>
  <c r="E14" i="3"/>
  <c r="G13" i="3"/>
  <c r="I13" i="3" s="1"/>
  <c r="E13" i="3"/>
  <c r="G9" i="3"/>
  <c r="I9" i="3" s="1"/>
  <c r="E9" i="3"/>
  <c r="G8" i="3"/>
  <c r="E8" i="3"/>
  <c r="G7" i="3"/>
  <c r="I7" i="3" s="1"/>
  <c r="I10" i="3" s="1"/>
  <c r="E7" i="3"/>
  <c r="E19" i="2"/>
  <c r="F27" i="2"/>
  <c r="C26" i="2"/>
  <c r="F25" i="2"/>
  <c r="F24" i="2"/>
  <c r="I23" i="2"/>
  <c r="C23" i="2"/>
  <c r="F18" i="2"/>
  <c r="F16" i="2"/>
  <c r="F9" i="2"/>
  <c r="F8" i="2"/>
  <c r="F7" i="2"/>
  <c r="F11" i="2" s="1"/>
  <c r="G18" i="4" l="1"/>
  <c r="E10" i="3"/>
  <c r="I17" i="3"/>
  <c r="F28" i="2"/>
  <c r="J27" i="2" s="1"/>
  <c r="G17" i="3"/>
  <c r="E20" i="2"/>
  <c r="F23" i="2"/>
  <c r="E18" i="2"/>
  <c r="E10" i="2"/>
  <c r="J17" i="2"/>
  <c r="E7" i="2"/>
  <c r="E17" i="2"/>
  <c r="H25" i="2"/>
  <c r="H14" i="2"/>
  <c r="H9" i="2"/>
  <c r="H10" i="2"/>
  <c r="J14" i="2"/>
  <c r="J25" i="2"/>
  <c r="J9" i="2"/>
  <c r="J24" i="2"/>
  <c r="J22" i="2"/>
  <c r="J15" i="2"/>
  <c r="H24" i="2"/>
  <c r="H22" i="2"/>
  <c r="H15" i="2"/>
  <c r="J7" i="2"/>
  <c r="J16" i="2"/>
  <c r="H27" i="2"/>
  <c r="H16" i="2"/>
  <c r="J10" i="2"/>
  <c r="J19" i="2"/>
  <c r="J11" i="2"/>
  <c r="J8" i="2"/>
  <c r="H18" i="2"/>
  <c r="H8" i="2"/>
  <c r="H19" i="2"/>
  <c r="H21" i="2"/>
  <c r="E27" i="2"/>
  <c r="E9" i="2"/>
  <c r="E25" i="2"/>
  <c r="G10" i="3"/>
  <c r="G17" i="4"/>
  <c r="E10" i="4"/>
  <c r="E22" i="2"/>
  <c r="E24" i="2"/>
  <c r="F26" i="2"/>
  <c r="H26" i="2" s="1"/>
  <c r="E14" i="2"/>
  <c r="G10" i="4"/>
  <c r="E16" i="2"/>
  <c r="E15" i="2"/>
  <c r="E8" i="2"/>
  <c r="E21" i="2"/>
  <c r="E28" i="2" l="1"/>
  <c r="E23" i="2"/>
  <c r="H17" i="2"/>
  <c r="J20" i="2"/>
  <c r="H7" i="2"/>
  <c r="J21" i="2"/>
  <c r="M21" i="2" s="1"/>
  <c r="M27" i="2"/>
  <c r="J18" i="2"/>
  <c r="H20" i="2"/>
  <c r="H23" i="2"/>
  <c r="E11" i="2"/>
  <c r="P16" i="2"/>
  <c r="M16" i="2"/>
  <c r="J26" i="2"/>
  <c r="M24" i="2"/>
  <c r="E26" i="2"/>
  <c r="M25" i="2"/>
  <c r="P25" i="2" s="1"/>
  <c r="M19" i="2"/>
  <c r="M14" i="2"/>
  <c r="P14" i="2" s="1"/>
  <c r="M9" i="2"/>
  <c r="M15" i="2"/>
  <c r="P22" i="2"/>
  <c r="M22" i="2"/>
  <c r="H11" i="2" l="1"/>
  <c r="H28" i="2"/>
  <c r="P18" i="2"/>
  <c r="J28" i="2"/>
  <c r="P27" i="2"/>
  <c r="M18" i="2"/>
  <c r="M23" i="2" s="1"/>
  <c r="J23" i="2"/>
  <c r="M26" i="2"/>
  <c r="P24" i="2"/>
  <c r="P26" i="2" s="1"/>
  <c r="P23" i="2"/>
  <c r="P31" i="2"/>
  <c r="M31" i="2"/>
  <c r="M28" i="2" l="1"/>
</calcChain>
</file>

<file path=xl/sharedStrings.xml><?xml version="1.0" encoding="utf-8"?>
<sst xmlns="http://schemas.openxmlformats.org/spreadsheetml/2006/main" count="312" uniqueCount="92">
  <si>
    <t>Allgemeine Informationen zur Nutzung der Umrechnungstabellen</t>
  </si>
  <si>
    <t xml:space="preserve">Diese Umrechnungstabelle soll dabei helfen, die in Ihrem Klimaschutzkonzept formulierten Ziele in die ClimateView Plattform zu übertragen. Die Methodik zur Zielsetzung in der ClimateView Plattform unterscheidet sich stellenweise von der Methodik der Zielsetzung in klassischen Klimaschutzkonzepten. 
In der ClimateView Plattform modellieren wir, was es hinsichtlich einer Emissionsreduzierung bedeutet, wenn wir Aktivitäten von fossilintensiven Mechanismen (Benzin Pkw, Diesel Pkw etc.) auf fossilarme/CO2-arme Alternativen (Elektroautos, Elektrobusse etc.) verlagern. Bei der Zielsetzung beziehen wir uns daher immer auf die Verlagerung von Aktivitäten
ausgehend von der Ausgangslage, also dem hinterlegten Inventar. Im Inventar sind bereits die zum Stichjahr ausgeführten Aktivitäten auf Basis der Daten aus dem Klimaschutzplaner hinterlegt. </t>
  </si>
  <si>
    <t>In dieser Umrechnungstabelle können Sie klassische Zielsetzungen wie bspw. die Modal Split Ziele abtragen. Wir gehen allerdings noch einen Schritt weiter und möchten Ziele für alle in Zukunft verwendeten Mechanismen setzen, um konkrete Schritte zur Zielerreichung einleiten zu können.
Das heißt wir definieren nicht nur allgemeine Ziele für den Ausbau des ÖPNV auf X% sondern wollen genau wissen, welche Transportmittel innerhalb des ÖPNV verwendet werden sollen. Daher können Sie mit Hilfe dieser Umrechnungstabelle die Zusammensetzung des Modal Splits genauer ausdifferenzieren.</t>
  </si>
  <si>
    <r>
      <rPr>
        <sz val="10"/>
        <color theme="1"/>
        <rFont val="Arial"/>
        <family val="2"/>
      </rPr>
      <t xml:space="preserve">In den folgenden Reitern finden Sie eine Unterteilung in Personenverkehr, Güterverkehr - Leichte Nutzfahrzeuge und Güterverkehr - Lastkraftwagen. In jedem dieser Reiter finden Sie zwei </t>
    </r>
    <r>
      <rPr>
        <sz val="10"/>
        <color rgb="FFFFE599"/>
        <rFont val="Arial"/>
        <family val="2"/>
      </rPr>
      <t>gelb</t>
    </r>
    <r>
      <rPr>
        <sz val="10"/>
        <color theme="1"/>
        <rFont val="Arial"/>
        <family val="2"/>
      </rPr>
      <t xml:space="preserve"> markierte Spalten. In der ersten tragen Sie die Ausgangssituation aus Ihrem Inventar ab. Sie finden diese Informationen in der Plattform unter
Inventar --&gt; Stadtinventar --&gt; Straßenverkehr und Zug- und Bahnverkehr. In der zweiten gelben Spalte können Sie die für Ihre Kommune spezifischen Modal Split Ziele abtragen. Sollte es Ihnen schwer fallen Ziele aus Ihrem Klimaschutzplan zu finden, binden Sie Ihre Verkehrsabteilung oder die kommunalen Verkehrsbetriebe mit ein.</t>
    </r>
  </si>
  <si>
    <r>
      <rPr>
        <sz val="10"/>
        <color theme="1"/>
        <rFont val="Arial"/>
        <family val="2"/>
      </rPr>
      <t xml:space="preserve">Außerdem finden Sie unter jedem Reiter eine </t>
    </r>
    <r>
      <rPr>
        <sz val="10"/>
        <color rgb="FFB6D7A8"/>
        <rFont val="Arial"/>
        <family val="2"/>
      </rPr>
      <t>grüne</t>
    </r>
    <r>
      <rPr>
        <sz val="10"/>
        <color theme="1"/>
        <rFont val="Arial"/>
        <family val="2"/>
      </rPr>
      <t xml:space="preserve"> Spalte. Diese Werte sind die Werte, die Sie in die ClimateView Plattform abtragen müssen, nachdem Sie die gelben Spalten ausgefüllt haben. Rechts neben der grünen Spalte finden Sie den Namen des Umstellungselements, das Sie mit dem Ziel versehen müssen.</t>
    </r>
  </si>
  <si>
    <t>Warum unterscheidet sich unsere Zielsetzung von den Modal Split Zielen? Da wir in unserer Methodik die Ausgangswerte mit in die Berechnung einbeziehen. Wir modellieren also eher den "Zubau" von Aktivitäten auf fossilarme/CO2-arme Alternativen. Würden wir den regulären Modal Split abtragen, würden jegliche Anfangswerte ignoriert werden.</t>
  </si>
  <si>
    <t>Sollten Sie Schwierigkeiten bei der Zielsetzung haben, finden Sie in jedem Reiter weitere Informationen aus der Studie Agora Energiewende, die Ziele für ein klimaneutrales Deutschland bis 2050 formuliert haben. Nutzen Sie diese als Hilfestellung zur Ableitung von Zielen.</t>
  </si>
  <si>
    <t>Ausgangslage</t>
  </si>
  <si>
    <t>Modal Split Ziele*</t>
  </si>
  <si>
    <t>Ziele in der ClimateView Plattform</t>
  </si>
  <si>
    <t>Umstellungselement</t>
  </si>
  <si>
    <t>Fossilintensive Mechanismen/hohe Emissionen</t>
  </si>
  <si>
    <t>Umrechnung gemeinsame Einheit</t>
  </si>
  <si>
    <t>Mechanismus</t>
  </si>
  <si>
    <t>Wert</t>
  </si>
  <si>
    <t>Einheit</t>
  </si>
  <si>
    <t>Anteil Gesamt</t>
  </si>
  <si>
    <t>Anteil an Gesamt</t>
  </si>
  <si>
    <t>Ziel</t>
  </si>
  <si>
    <t>Benzin Pkw</t>
  </si>
  <si>
    <t>Fzgkm</t>
  </si>
  <si>
    <t>Pkm</t>
  </si>
  <si>
    <t>-</t>
  </si>
  <si>
    <t>Diesel Pkw</t>
  </si>
  <si>
    <t>Erdgas Pkw</t>
  </si>
  <si>
    <t>LPG Pkw</t>
  </si>
  <si>
    <t>Gesamt fossil</t>
  </si>
  <si>
    <t>Fossilarme Mechanismen/niedrige Emissionen</t>
  </si>
  <si>
    <t>Modal Split Ziele</t>
  </si>
  <si>
    <t>Elektro Pkw**</t>
  </si>
  <si>
    <t>electric vehicles</t>
  </si>
  <si>
    <t>Elektroautos</t>
  </si>
  <si>
    <t>Wasserstoff Pkw</t>
  </si>
  <si>
    <t>Wechsel zu Wasserstoff-Pkw</t>
  </si>
  <si>
    <t>Elektrobus</t>
  </si>
  <si>
    <t>trips</t>
  </si>
  <si>
    <t>Anteil öffentlicher Verkehrsmittel (Elektrobusse) erhöhen</t>
  </si>
  <si>
    <t>Dieselbus</t>
  </si>
  <si>
    <t>Anteil öffentlicher Verkehrsmittel (Dieselbusse) erhöhen</t>
  </si>
  <si>
    <t>Anteil öffentlicher Verkehrsmittel (Gasbusse) erhöhen</t>
  </si>
  <si>
    <t>Wasserstoffbus</t>
  </si>
  <si>
    <t>Anteil öffentlicher Verkehrsmittel (Wasserstoffbusse) erhöhen</t>
  </si>
  <si>
    <t>Straßenbahnen</t>
  </si>
  <si>
    <t>Anteil öffentlicher Verkehrsmittel (Straßenbahn) erhöhen</t>
  </si>
  <si>
    <t>Züge (Elektro)</t>
  </si>
  <si>
    <t>passenger km</t>
  </si>
  <si>
    <t>Umstieg von Auto auf Bahn</t>
  </si>
  <si>
    <t>Züge (Diesel)</t>
  </si>
  <si>
    <t>Aktive Fortbewegung (Rad- und Fußverkehr)</t>
  </si>
  <si>
    <t>Anteil des Rad- und Fußverkehr erhöhen</t>
  </si>
  <si>
    <t>Gesamt</t>
  </si>
  <si>
    <t>Fzgkm/Pkm</t>
  </si>
  <si>
    <t>Weitere</t>
  </si>
  <si>
    <t>Distanzarbeit</t>
  </si>
  <si>
    <t>-%</t>
  </si>
  <si>
    <t>vehicle km</t>
  </si>
  <si>
    <t>Autofahrten durch ortsunabhängiges Arbeiten reduzieren</t>
  </si>
  <si>
    <t>Besetzungsgrad Pkw</t>
  </si>
  <si>
    <t>Personen</t>
  </si>
  <si>
    <t>Besetzungsgrad Bus</t>
  </si>
  <si>
    <t>Besetzungsgrad Straßenbahn</t>
  </si>
  <si>
    <t>Durchschnittliche Wegelänge</t>
  </si>
  <si>
    <t>km</t>
  </si>
  <si>
    <t>Anteil von Pendelfahrten</t>
  </si>
  <si>
    <t>Erhöhte Entfernung durch Zugfahrt</t>
  </si>
  <si>
    <t>´</t>
  </si>
  <si>
    <t>Diesel</t>
  </si>
  <si>
    <t>Benzin</t>
  </si>
  <si>
    <t>KSP Ziele*</t>
  </si>
  <si>
    <t>Erdgas</t>
  </si>
  <si>
    <t>Strom</t>
  </si>
  <si>
    <t>Leichte Nutzfahrzeuge (Elektro)</t>
  </si>
  <si>
    <t>Biokraftstoffe</t>
  </si>
  <si>
    <t>Biokraftstoff für leichte Nutzfahrzeuge</t>
  </si>
  <si>
    <t>Wasserstoff</t>
  </si>
  <si>
    <t>Wasserstoff für leichte Nutzfahrzeuge</t>
  </si>
  <si>
    <t>E-Lastenräder</t>
  </si>
  <si>
    <t>Wechsel zu elektrischen Lastenfahrrädern</t>
  </si>
  <si>
    <t>tkm</t>
  </si>
  <si>
    <t>Strom**</t>
  </si>
  <si>
    <t>Elektro-Lastkraftwagen</t>
  </si>
  <si>
    <t>Biokraftstoff für Lastkraftwagen</t>
  </si>
  <si>
    <t>Wasserstoff für Lastkraftwagen</t>
  </si>
  <si>
    <t>Schiff***</t>
  </si>
  <si>
    <t>Verlagerung auf die Schifffahrt</t>
  </si>
  <si>
    <t>Schiene****</t>
  </si>
  <si>
    <t>Verlagerung auf den Schienverkehr</t>
  </si>
  <si>
    <t>Anteil öffentlicher Verkehrsmittel (Benzinbusse) erhöhen</t>
  </si>
  <si>
    <t>Benzinbus</t>
  </si>
  <si>
    <t>Anteil öffentlicher Verkehrsmittel (LPG-Busse) erhöhen</t>
  </si>
  <si>
    <t>LPG-Busse</t>
  </si>
  <si>
    <t>Gas-Busse (Erdgas und Biogas)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</si>
</sst>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0"/>
      <color rgb="FF000000"/>
      <name val="Arial"/>
      <scheme val="minor"/>
    </font>
    <font>
      <b/>
      <sz val="10"/>
      <color theme="1"/>
      <name val="Arial"/>
      <family val="2"/>
      <scheme val="minor"/>
    </font>
    <font>
      <sz val="10"/>
      <color theme="1"/>
      <name val="Arial"/>
      <family val="2"/>
      <scheme val="minor"/>
    </font>
    <font>
      <sz val="10"/>
      <name val="Arial"/>
      <family val="2"/>
    </font>
    <font>
      <b/>
      <i/>
      <sz val="10"/>
      <color theme="1"/>
      <name val="Arial"/>
      <family val="2"/>
      <scheme val="minor"/>
    </font>
    <font>
      <sz val="10"/>
      <color rgb="FF000000"/>
      <name val="Arial"/>
      <family val="2"/>
      <scheme val="minor"/>
    </font>
    <font>
      <sz val="10"/>
      <color rgb="FFB7B7B7"/>
      <name val="Arial"/>
      <family val="2"/>
      <scheme val="minor"/>
    </font>
    <font>
      <u/>
      <sz val="10"/>
      <color rgb="FF0000FF"/>
      <name val="Arial"/>
      <family val="2"/>
    </font>
    <font>
      <sz val="11"/>
      <color rgb="FF1F1F1F"/>
      <name val="&quot;Google Sans&quot;"/>
    </font>
    <font>
      <sz val="10"/>
      <color theme="1"/>
      <name val="Arial"/>
      <family val="2"/>
    </font>
    <font>
      <sz val="10"/>
      <color rgb="FFFFE599"/>
      <name val="Arial"/>
      <family val="2"/>
    </font>
    <font>
      <sz val="10"/>
      <color rgb="FFB6D7A8"/>
      <name val="Arial"/>
      <family val="2"/>
    </font>
  </fonts>
  <fills count="7">
    <fill>
      <patternFill patternType="none"/>
    </fill>
    <fill>
      <patternFill patternType="gray125"/>
    </fill>
    <fill>
      <patternFill patternType="solid">
        <fgColor rgb="FFB7B7B7"/>
        <bgColor rgb="FFB7B7B7"/>
      </patternFill>
    </fill>
    <fill>
      <patternFill patternType="solid">
        <fgColor rgb="FFFFE599"/>
        <bgColor rgb="FFFFE599"/>
      </patternFill>
    </fill>
    <fill>
      <patternFill patternType="solid">
        <fgColor rgb="FFB6D7A8"/>
        <bgColor rgb="FFB6D7A8"/>
      </patternFill>
    </fill>
    <fill>
      <patternFill patternType="solid">
        <fgColor rgb="FFFFFFFF"/>
        <bgColor rgb="FFFFFFFF"/>
      </patternFill>
    </fill>
    <fill>
      <patternFill patternType="solid">
        <fgColor theme="6" tint="0.59999389629810485"/>
        <bgColor indexed="64"/>
      </patternFill>
    </fill>
  </fills>
  <borders count="2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top style="thin">
        <color indexed="64"/>
      </top>
      <bottom/>
      <diagonal/>
    </border>
    <border>
      <left/>
      <right/>
      <top style="thin">
        <color indexed="64"/>
      </top>
      <bottom/>
      <diagonal/>
    </border>
    <border>
      <left style="thin">
        <color rgb="FF000000"/>
      </left>
      <right style="thin">
        <color rgb="FF000000"/>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106">
    <xf numFmtId="0" fontId="0" fillId="0" borderId="0" xfId="0"/>
    <xf numFmtId="0" fontId="1" fillId="0" borderId="0" xfId="0" applyFont="1"/>
    <xf numFmtId="0" fontId="2" fillId="0" borderId="0" xfId="0" applyFont="1"/>
    <xf numFmtId="0" fontId="2" fillId="0" borderId="1" xfId="0" applyFont="1" applyBorder="1"/>
    <xf numFmtId="3" fontId="2" fillId="0" borderId="2" xfId="0" applyNumberFormat="1" applyFont="1" applyBorder="1"/>
    <xf numFmtId="0" fontId="2" fillId="0" borderId="2" xfId="0" applyFont="1" applyBorder="1"/>
    <xf numFmtId="3" fontId="2" fillId="0" borderId="1" xfId="0" applyNumberFormat="1" applyFont="1" applyBorder="1"/>
    <xf numFmtId="0" fontId="2" fillId="0" borderId="9" xfId="0" applyFont="1" applyBorder="1"/>
    <xf numFmtId="0" fontId="2" fillId="0" borderId="10" xfId="0" applyFont="1" applyBorder="1"/>
    <xf numFmtId="0" fontId="2" fillId="0" borderId="11" xfId="0" applyFont="1" applyBorder="1"/>
    <xf numFmtId="0" fontId="2" fillId="2" borderId="0" xfId="0" applyFont="1" applyFill="1"/>
    <xf numFmtId="0" fontId="2" fillId="2" borderId="8" xfId="0" applyFont="1" applyFill="1" applyBorder="1"/>
    <xf numFmtId="10" fontId="2" fillId="0" borderId="2" xfId="0" applyNumberFormat="1" applyFont="1" applyBorder="1"/>
    <xf numFmtId="3" fontId="2" fillId="0" borderId="0" xfId="0" applyNumberFormat="1" applyFont="1"/>
    <xf numFmtId="10" fontId="5" fillId="4" borderId="8" xfId="0" applyNumberFormat="1" applyFont="1" applyFill="1" applyBorder="1"/>
    <xf numFmtId="0" fontId="2" fillId="0" borderId="7" xfId="0" applyFont="1" applyBorder="1" applyAlignment="1">
      <alignment horizontal="center"/>
    </xf>
    <xf numFmtId="0" fontId="2" fillId="0" borderId="14" xfId="0" applyFont="1" applyBorder="1"/>
    <xf numFmtId="10" fontId="2" fillId="0" borderId="0" xfId="0" applyNumberFormat="1" applyFont="1"/>
    <xf numFmtId="3" fontId="2" fillId="0" borderId="14" xfId="0" applyNumberFormat="1" applyFont="1" applyBorder="1"/>
    <xf numFmtId="10" fontId="6" fillId="0" borderId="0" xfId="0" applyNumberFormat="1" applyFont="1"/>
    <xf numFmtId="3" fontId="6" fillId="0" borderId="0" xfId="0" applyNumberFormat="1" applyFont="1"/>
    <xf numFmtId="0" fontId="6" fillId="0" borderId="8" xfId="0" applyFont="1" applyBorder="1"/>
    <xf numFmtId="0" fontId="1" fillId="0" borderId="2" xfId="0" applyFont="1" applyBorder="1"/>
    <xf numFmtId="0" fontId="1" fillId="0" borderId="4" xfId="0" applyFont="1" applyBorder="1"/>
    <xf numFmtId="3" fontId="2" fillId="0" borderId="10" xfId="0" applyNumberFormat="1" applyFont="1" applyBorder="1"/>
    <xf numFmtId="3" fontId="2" fillId="0" borderId="9" xfId="0" applyNumberFormat="1" applyFont="1" applyBorder="1"/>
    <xf numFmtId="0" fontId="2" fillId="0" borderId="15" xfId="0" applyFont="1" applyBorder="1"/>
    <xf numFmtId="3" fontId="5" fillId="0" borderId="0" xfId="0" applyNumberFormat="1" applyFont="1"/>
    <xf numFmtId="0" fontId="5" fillId="0" borderId="8" xfId="0" applyFont="1" applyBorder="1"/>
    <xf numFmtId="0" fontId="2" fillId="0" borderId="7" xfId="0" applyFont="1" applyBorder="1"/>
    <xf numFmtId="10" fontId="2" fillId="0" borderId="8" xfId="0" applyNumberFormat="1" applyFont="1" applyBorder="1"/>
    <xf numFmtId="0" fontId="5" fillId="0" borderId="0" xfId="0" applyFont="1"/>
    <xf numFmtId="0" fontId="2" fillId="0" borderId="5" xfId="0" applyFont="1" applyBorder="1"/>
    <xf numFmtId="10" fontId="2" fillId="0" borderId="12" xfId="0" applyNumberFormat="1" applyFont="1" applyBorder="1"/>
    <xf numFmtId="3" fontId="2" fillId="0" borderId="5" xfId="0" applyNumberFormat="1" applyFont="1" applyBorder="1"/>
    <xf numFmtId="10" fontId="2" fillId="0" borderId="6" xfId="0" applyNumberFormat="1" applyFont="1" applyBorder="1"/>
    <xf numFmtId="3" fontId="2" fillId="0" borderId="6" xfId="0" applyNumberFormat="1" applyFont="1" applyBorder="1"/>
    <xf numFmtId="3" fontId="5" fillId="0" borderId="6" xfId="0" applyNumberFormat="1" applyFont="1" applyBorder="1"/>
    <xf numFmtId="0" fontId="5" fillId="0" borderId="12" xfId="0" applyFont="1" applyBorder="1"/>
    <xf numFmtId="10" fontId="2" fillId="0" borderId="13" xfId="0" applyNumberFormat="1" applyFont="1" applyBorder="1"/>
    <xf numFmtId="10" fontId="6" fillId="0" borderId="6" xfId="0" applyNumberFormat="1" applyFont="1" applyBorder="1"/>
    <xf numFmtId="0" fontId="2" fillId="0" borderId="6" xfId="0" applyFont="1" applyBorder="1"/>
    <xf numFmtId="0" fontId="2" fillId="0" borderId="8" xfId="0" applyFont="1" applyBorder="1" applyAlignment="1">
      <alignment horizontal="center"/>
    </xf>
    <xf numFmtId="0" fontId="2" fillId="0" borderId="8" xfId="0" applyFont="1" applyBorder="1"/>
    <xf numFmtId="3" fontId="2" fillId="0" borderId="10" xfId="0" applyNumberFormat="1" applyFont="1" applyBorder="1" applyAlignment="1">
      <alignment horizontal="center"/>
    </xf>
    <xf numFmtId="0" fontId="2" fillId="0" borderId="10" xfId="0" applyFont="1" applyBorder="1" applyAlignment="1">
      <alignment horizontal="center"/>
    </xf>
    <xf numFmtId="0" fontId="2" fillId="0" borderId="10" xfId="0" applyFont="1" applyBorder="1" applyAlignment="1">
      <alignment horizontal="right"/>
    </xf>
    <xf numFmtId="10" fontId="2" fillId="0" borderId="15" xfId="0" applyNumberFormat="1" applyFont="1" applyBorder="1"/>
    <xf numFmtId="3" fontId="5" fillId="0" borderId="10" xfId="0" applyNumberFormat="1" applyFont="1" applyBorder="1"/>
    <xf numFmtId="0" fontId="5" fillId="0" borderId="11" xfId="0" applyFont="1" applyBorder="1"/>
    <xf numFmtId="0" fontId="2" fillId="0" borderId="13" xfId="0" applyFont="1" applyBorder="1"/>
    <xf numFmtId="9" fontId="2" fillId="0" borderId="0" xfId="0" applyNumberFormat="1" applyFont="1"/>
    <xf numFmtId="0" fontId="7" fillId="0" borderId="0" xfId="0" applyFont="1"/>
    <xf numFmtId="0" fontId="2" fillId="0" borderId="4" xfId="0" applyFont="1" applyBorder="1"/>
    <xf numFmtId="0" fontId="8" fillId="5" borderId="0" xfId="0" applyFont="1" applyFill="1"/>
    <xf numFmtId="9" fontId="2" fillId="0" borderId="3" xfId="0" applyNumberFormat="1" applyFont="1" applyBorder="1"/>
    <xf numFmtId="10" fontId="2" fillId="0" borderId="10" xfId="0" applyNumberFormat="1" applyFont="1" applyBorder="1"/>
    <xf numFmtId="10" fontId="2" fillId="0" borderId="11" xfId="0" applyNumberFormat="1" applyFont="1" applyBorder="1"/>
    <xf numFmtId="0" fontId="2" fillId="0" borderId="13" xfId="0" applyFont="1" applyBorder="1" applyAlignment="1">
      <alignment horizontal="center"/>
    </xf>
    <xf numFmtId="0" fontId="2" fillId="0" borderId="7" xfId="0" applyFont="1" applyBorder="1" applyAlignment="1">
      <alignment horizontal="left"/>
    </xf>
    <xf numFmtId="3" fontId="2" fillId="3" borderId="2" xfId="0" applyNumberFormat="1" applyFont="1" applyFill="1" applyBorder="1" applyProtection="1">
      <protection locked="0"/>
    </xf>
    <xf numFmtId="3" fontId="2" fillId="3" borderId="0" xfId="0" applyNumberFormat="1" applyFont="1" applyFill="1" applyProtection="1">
      <protection locked="0"/>
    </xf>
    <xf numFmtId="3" fontId="2" fillId="3" borderId="6" xfId="0" applyNumberFormat="1" applyFont="1" applyFill="1" applyBorder="1" applyProtection="1">
      <protection locked="0"/>
    </xf>
    <xf numFmtId="10" fontId="2" fillId="0" borderId="0" xfId="0" applyNumberFormat="1" applyFont="1" applyProtection="1">
      <protection locked="0"/>
    </xf>
    <xf numFmtId="10" fontId="2" fillId="3" borderId="3" xfId="0" applyNumberFormat="1" applyFont="1" applyFill="1" applyBorder="1" applyAlignment="1" applyProtection="1">
      <alignment vertical="center"/>
      <protection locked="0"/>
    </xf>
    <xf numFmtId="10" fontId="2" fillId="3" borderId="7" xfId="0" applyNumberFormat="1" applyFont="1" applyFill="1" applyBorder="1" applyAlignment="1" applyProtection="1">
      <alignment vertical="center"/>
      <protection locked="0"/>
    </xf>
    <xf numFmtId="10" fontId="2" fillId="3" borderId="7" xfId="0" applyNumberFormat="1" applyFont="1" applyFill="1" applyBorder="1" applyProtection="1">
      <protection locked="0"/>
    </xf>
    <xf numFmtId="0" fontId="2" fillId="3" borderId="7" xfId="0" applyFont="1" applyFill="1" applyBorder="1" applyProtection="1">
      <protection locked="0"/>
    </xf>
    <xf numFmtId="10" fontId="2" fillId="3" borderId="13" xfId="0" applyNumberFormat="1" applyFont="1" applyFill="1" applyBorder="1" applyProtection="1">
      <protection locked="0"/>
    </xf>
    <xf numFmtId="9" fontId="2" fillId="3" borderId="7" xfId="0" applyNumberFormat="1" applyFont="1" applyFill="1" applyBorder="1" applyAlignment="1" applyProtection="1">
      <alignment vertical="center"/>
      <protection locked="0"/>
    </xf>
    <xf numFmtId="9" fontId="2" fillId="3" borderId="7" xfId="0" applyNumberFormat="1" applyFont="1" applyFill="1" applyBorder="1" applyProtection="1">
      <protection locked="0"/>
    </xf>
    <xf numFmtId="10" fontId="5" fillId="0" borderId="8" xfId="0" applyNumberFormat="1" applyFont="1" applyBorder="1"/>
    <xf numFmtId="0" fontId="4" fillId="0" borderId="9" xfId="0" applyFont="1" applyBorder="1"/>
    <xf numFmtId="0" fontId="3" fillId="0" borderId="10" xfId="0" applyFont="1" applyBorder="1"/>
    <xf numFmtId="0" fontId="3" fillId="0" borderId="11" xfId="0" applyFont="1" applyBorder="1"/>
    <xf numFmtId="0" fontId="1" fillId="0" borderId="1" xfId="0" applyFont="1" applyBorder="1" applyAlignment="1">
      <alignment horizontal="center" vertical="center"/>
    </xf>
    <xf numFmtId="0" fontId="3" fillId="0" borderId="2" xfId="0" applyFont="1" applyBorder="1"/>
    <xf numFmtId="0" fontId="3" fillId="0" borderId="5" xfId="0" applyFont="1" applyBorder="1"/>
    <xf numFmtId="0" fontId="3" fillId="0" borderId="6" xfId="0" applyFont="1" applyBorder="1"/>
    <xf numFmtId="0" fontId="1" fillId="0" borderId="3" xfId="0" applyFont="1" applyBorder="1" applyAlignment="1">
      <alignment horizontal="center" vertical="center"/>
    </xf>
    <xf numFmtId="0" fontId="3" fillId="0" borderId="7" xfId="0" applyFont="1" applyBorder="1"/>
    <xf numFmtId="0" fontId="3" fillId="0" borderId="13" xfId="0" applyFont="1" applyBorder="1"/>
    <xf numFmtId="0" fontId="1" fillId="0" borderId="2" xfId="0" applyFont="1" applyBorder="1" applyAlignment="1">
      <alignment horizontal="center" vertical="center"/>
    </xf>
    <xf numFmtId="0" fontId="3" fillId="0" borderId="4" xfId="0" applyFont="1" applyBorder="1"/>
    <xf numFmtId="0" fontId="0" fillId="0" borderId="0" xfId="0"/>
    <xf numFmtId="0" fontId="3" fillId="0" borderId="8" xfId="0" applyFont="1" applyBorder="1"/>
    <xf numFmtId="0" fontId="3" fillId="0" borderId="12" xfId="0" applyFont="1" applyBorder="1"/>
    <xf numFmtId="0" fontId="4" fillId="0" borderId="9" xfId="0" applyFont="1" applyBorder="1" applyAlignment="1">
      <alignment horizontal="left"/>
    </xf>
    <xf numFmtId="0" fontId="4" fillId="0" borderId="2" xfId="0" applyFont="1" applyBorder="1" applyAlignment="1">
      <alignment horizontal="left"/>
    </xf>
    <xf numFmtId="0" fontId="2" fillId="6" borderId="0" xfId="0" applyFont="1" applyFill="1" applyProtection="1">
      <protection locked="0"/>
    </xf>
    <xf numFmtId="10" fontId="5" fillId="4" borderId="16" xfId="0" applyNumberFormat="1" applyFont="1" applyFill="1" applyBorder="1"/>
    <xf numFmtId="0" fontId="2" fillId="0" borderId="17" xfId="0" applyFont="1" applyBorder="1"/>
    <xf numFmtId="3" fontId="2" fillId="0" borderId="18" xfId="0" applyNumberFormat="1" applyFont="1" applyBorder="1"/>
    <xf numFmtId="0" fontId="2" fillId="0" borderId="18" xfId="0" applyFont="1" applyBorder="1"/>
    <xf numFmtId="10" fontId="2" fillId="0" borderId="19" xfId="0" applyNumberFormat="1" applyFont="1" applyBorder="1"/>
    <xf numFmtId="10" fontId="5" fillId="0" borderId="19" xfId="0" applyNumberFormat="1" applyFont="1" applyBorder="1"/>
    <xf numFmtId="10" fontId="2" fillId="0" borderId="18" xfId="0" applyNumberFormat="1" applyFont="1" applyBorder="1"/>
    <xf numFmtId="10" fontId="2" fillId="0" borderId="20" xfId="0" applyNumberFormat="1" applyFont="1" applyBorder="1"/>
    <xf numFmtId="0" fontId="2" fillId="0" borderId="21" xfId="0" applyFont="1" applyBorder="1"/>
    <xf numFmtId="3" fontId="2" fillId="0" borderId="22" xfId="0" applyNumberFormat="1" applyFont="1" applyBorder="1"/>
    <xf numFmtId="0" fontId="2" fillId="0" borderId="22" xfId="0" applyFont="1" applyBorder="1"/>
    <xf numFmtId="10" fontId="2" fillId="0" borderId="22" xfId="0" applyNumberFormat="1" applyFont="1" applyBorder="1"/>
    <xf numFmtId="10" fontId="2" fillId="0" borderId="23" xfId="0" applyNumberFormat="1" applyFont="1" applyBorder="1"/>
    <xf numFmtId="10" fontId="2" fillId="0" borderId="24" xfId="0" applyNumberFormat="1" applyFont="1" applyBorder="1"/>
    <xf numFmtId="0" fontId="2" fillId="0" borderId="12" xfId="0" applyFont="1" applyBorder="1" applyAlignment="1">
      <alignment horizontal="center"/>
    </xf>
    <xf numFmtId="10" fontId="2" fillId="6" borderId="15" xfId="0" applyNumberFormat="1" applyFont="1" applyFill="1" applyBorder="1" applyProtection="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2:A15"/>
  <sheetViews>
    <sheetView tabSelected="1" workbookViewId="0"/>
  </sheetViews>
  <sheetFormatPr baseColWidth="10" defaultColWidth="12.6640625" defaultRowHeight="15.75" customHeight="1"/>
  <sheetData>
    <row r="2" spans="1:1" ht="15.75" customHeight="1">
      <c r="A2" s="1" t="s">
        <v>0</v>
      </c>
    </row>
    <row r="5" spans="1:1" ht="15.75" customHeight="1">
      <c r="A5" s="2" t="s">
        <v>1</v>
      </c>
    </row>
    <row r="7" spans="1:1" ht="15.75" customHeight="1">
      <c r="A7" s="2" t="s">
        <v>2</v>
      </c>
    </row>
    <row r="9" spans="1:1" ht="15.75" customHeight="1">
      <c r="A9" s="2" t="s">
        <v>3</v>
      </c>
    </row>
    <row r="11" spans="1:1" ht="15.75" customHeight="1">
      <c r="A11" s="2" t="s">
        <v>4</v>
      </c>
    </row>
    <row r="13" spans="1:1" ht="15.75" customHeight="1">
      <c r="A13" s="2" t="s">
        <v>5</v>
      </c>
    </row>
    <row r="15" spans="1:1" ht="15.75" customHeight="1">
      <c r="A15" s="2" t="s">
        <v>6</v>
      </c>
    </row>
  </sheetData>
  <sheetProtection algorithmName="SHA-512" hashValue="FtdG8Db+TC5d5dHyZ5ZCGSrM/wtqA/Dmg8vJzqnFNvIb7UxF5oZMkYmV8FvbOd6RBiUfZlOOUfgQdOZ/wme5UQ==" saltValue="o6Up9sm4pxD4E3EL8rr9/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3:R88"/>
  <sheetViews>
    <sheetView workbookViewId="0">
      <selection activeCell="I35" sqref="I35"/>
    </sheetView>
  </sheetViews>
  <sheetFormatPr baseColWidth="10" defaultColWidth="12.6640625" defaultRowHeight="15.75" customHeight="1"/>
  <cols>
    <col min="1" max="1" width="14.1640625" customWidth="1"/>
    <col min="2" max="2" width="35.6640625" customWidth="1"/>
    <col min="4" max="4" width="14.6640625" customWidth="1"/>
    <col min="5" max="5" width="16.6640625" customWidth="1"/>
    <col min="6" max="6" width="13.5" customWidth="1"/>
    <col min="7" max="7" width="11.5" customWidth="1"/>
    <col min="8" max="8" width="16.83203125" customWidth="1"/>
    <col min="9" max="9" width="15.1640625" customWidth="1"/>
    <col min="10" max="10" width="21.5" customWidth="1"/>
    <col min="11" max="11" width="11.5" customWidth="1"/>
    <col min="13" max="13" width="12.6640625" hidden="1"/>
    <col min="14" max="14" width="11.5" hidden="1" customWidth="1"/>
    <col min="15" max="16" width="12.6640625" hidden="1"/>
    <col min="17" max="17" width="12.6640625" hidden="1" customWidth="1"/>
    <col min="18" max="18" width="46.1640625" customWidth="1"/>
  </cols>
  <sheetData>
    <row r="3" spans="2:18" ht="13">
      <c r="B3" s="75" t="s">
        <v>7</v>
      </c>
      <c r="C3" s="76"/>
      <c r="D3" s="76"/>
      <c r="E3" s="76"/>
      <c r="F3" s="76"/>
      <c r="G3" s="76"/>
      <c r="H3" s="76"/>
      <c r="I3" s="79" t="s">
        <v>8</v>
      </c>
      <c r="J3" s="82" t="s">
        <v>9</v>
      </c>
      <c r="K3" s="76"/>
      <c r="L3" s="76"/>
      <c r="M3" s="76"/>
      <c r="N3" s="76"/>
      <c r="O3" s="76"/>
      <c r="P3" s="76"/>
      <c r="Q3" s="83"/>
      <c r="R3" s="79" t="s">
        <v>10</v>
      </c>
    </row>
    <row r="4" spans="2:18" ht="13">
      <c r="B4" s="77"/>
      <c r="C4" s="78"/>
      <c r="D4" s="78"/>
      <c r="E4" s="78"/>
      <c r="F4" s="78"/>
      <c r="G4" s="78"/>
      <c r="H4" s="78"/>
      <c r="I4" s="80"/>
      <c r="J4" s="84"/>
      <c r="K4" s="84"/>
      <c r="L4" s="84"/>
      <c r="M4" s="84"/>
      <c r="N4" s="84"/>
      <c r="O4" s="84"/>
      <c r="P4" s="84"/>
      <c r="Q4" s="85"/>
      <c r="R4" s="80"/>
    </row>
    <row r="5" spans="2:18" ht="13">
      <c r="B5" s="87" t="s">
        <v>11</v>
      </c>
      <c r="C5" s="73"/>
      <c r="D5" s="73"/>
      <c r="E5" s="74"/>
      <c r="F5" s="88" t="s">
        <v>12</v>
      </c>
      <c r="G5" s="76"/>
      <c r="H5" s="76"/>
      <c r="I5" s="80"/>
      <c r="J5" s="78"/>
      <c r="K5" s="78"/>
      <c r="L5" s="78"/>
      <c r="M5" s="78"/>
      <c r="N5" s="78"/>
      <c r="O5" s="78"/>
      <c r="P5" s="78"/>
      <c r="Q5" s="86"/>
      <c r="R5" s="80"/>
    </row>
    <row r="6" spans="2:18" ht="13">
      <c r="B6" s="3" t="s">
        <v>13</v>
      </c>
      <c r="C6" s="4" t="s">
        <v>14</v>
      </c>
      <c r="D6" s="5" t="s">
        <v>15</v>
      </c>
      <c r="E6" s="5" t="s">
        <v>16</v>
      </c>
      <c r="F6" s="6" t="s">
        <v>14</v>
      </c>
      <c r="G6" s="5" t="s">
        <v>15</v>
      </c>
      <c r="H6" s="5" t="s">
        <v>17</v>
      </c>
      <c r="I6" s="81"/>
      <c r="J6" s="7" t="s">
        <v>14</v>
      </c>
      <c r="K6" s="8" t="s">
        <v>15</v>
      </c>
      <c r="L6" s="9" t="s">
        <v>18</v>
      </c>
      <c r="M6" s="10"/>
      <c r="N6" s="10"/>
      <c r="O6" s="10"/>
      <c r="P6" s="10"/>
      <c r="Q6" s="11"/>
      <c r="R6" s="81"/>
    </row>
    <row r="7" spans="2:18" ht="13">
      <c r="B7" s="3" t="s">
        <v>19</v>
      </c>
      <c r="C7" s="60">
        <v>1071845836</v>
      </c>
      <c r="D7" s="5" t="s">
        <v>20</v>
      </c>
      <c r="E7" s="12">
        <f>C7/$C$28</f>
        <v>0.39945573751463365</v>
      </c>
      <c r="F7" s="6">
        <f>C7*C34</f>
        <v>1393399586.8</v>
      </c>
      <c r="G7" s="5" t="s">
        <v>21</v>
      </c>
      <c r="H7" s="12">
        <f>F7/$F$28</f>
        <v>0.37585003814003592</v>
      </c>
      <c r="I7" s="64">
        <v>0</v>
      </c>
      <c r="J7" s="13">
        <f>I7*$F$28</f>
        <v>0</v>
      </c>
      <c r="K7" s="2" t="s">
        <v>21</v>
      </c>
      <c r="L7" s="71">
        <f>IF((J7-F7)/$F$11&gt;0,(J7-F7)/$F$11,0)</f>
        <v>0</v>
      </c>
      <c r="M7" s="10"/>
      <c r="N7" s="10"/>
      <c r="O7" s="10"/>
      <c r="P7" s="10"/>
      <c r="Q7" s="11"/>
      <c r="R7" s="15" t="s">
        <v>22</v>
      </c>
    </row>
    <row r="8" spans="2:18" ht="13">
      <c r="B8" s="16" t="s">
        <v>23</v>
      </c>
      <c r="C8" s="61">
        <v>1030763751</v>
      </c>
      <c r="D8" s="2" t="s">
        <v>20</v>
      </c>
      <c r="E8" s="17">
        <f>C8/$C$28</f>
        <v>0.38414525720941006</v>
      </c>
      <c r="F8" s="18">
        <f>C8*C34</f>
        <v>1339992876.3</v>
      </c>
      <c r="G8" s="2" t="s">
        <v>21</v>
      </c>
      <c r="H8" s="17">
        <f>F8/$F$28</f>
        <v>0.36144432540083732</v>
      </c>
      <c r="I8" s="65">
        <v>0</v>
      </c>
      <c r="J8" s="13">
        <f>I8*$F$28</f>
        <v>0</v>
      </c>
      <c r="K8" s="2" t="s">
        <v>21</v>
      </c>
      <c r="L8" s="71">
        <f t="shared" ref="L8:L11" si="0">IF((J8-F8)/$F$11&gt;0,(J8-F8)/$F$11,0)</f>
        <v>0</v>
      </c>
      <c r="M8" s="10"/>
      <c r="N8" s="10"/>
      <c r="O8" s="10"/>
      <c r="P8" s="10"/>
      <c r="Q8" s="11"/>
      <c r="R8" s="15" t="s">
        <v>22</v>
      </c>
    </row>
    <row r="9" spans="2:18" ht="13">
      <c r="B9" s="16" t="s">
        <v>24</v>
      </c>
      <c r="C9" s="61">
        <v>3453337</v>
      </c>
      <c r="D9" s="2" t="s">
        <v>20</v>
      </c>
      <c r="E9" s="17">
        <f>C9/$C$28</f>
        <v>1.2869903785506448E-3</v>
      </c>
      <c r="F9" s="18">
        <f>C9*C34</f>
        <v>4489338.1000000006</v>
      </c>
      <c r="G9" s="2" t="s">
        <v>21</v>
      </c>
      <c r="H9" s="17">
        <f>F9/$F$28</f>
        <v>1.210936124922724E-3</v>
      </c>
      <c r="I9" s="65">
        <v>0</v>
      </c>
      <c r="J9" s="13">
        <f>I9*$F$28</f>
        <v>0</v>
      </c>
      <c r="K9" s="2" t="s">
        <v>21</v>
      </c>
      <c r="L9" s="71">
        <f t="shared" si="0"/>
        <v>0</v>
      </c>
      <c r="M9" s="13">
        <f>J11/C34</f>
        <v>0</v>
      </c>
      <c r="N9" s="2" t="s">
        <v>20</v>
      </c>
      <c r="O9" s="19"/>
      <c r="P9" s="20"/>
      <c r="Q9" s="21"/>
      <c r="R9" s="15" t="s">
        <v>22</v>
      </c>
    </row>
    <row r="10" spans="2:18" ht="13">
      <c r="B10" s="16" t="s">
        <v>25</v>
      </c>
      <c r="C10" s="61">
        <v>16979623</v>
      </c>
      <c r="D10" s="2" t="s">
        <v>20</v>
      </c>
      <c r="E10" s="17">
        <f>C10/$C$28</f>
        <v>6.3279695646319013E-3</v>
      </c>
      <c r="F10" s="18">
        <f>C10*C34</f>
        <v>22073509.900000002</v>
      </c>
      <c r="G10" s="2" t="s">
        <v>21</v>
      </c>
      <c r="H10" s="17">
        <f>F10/$F$28</f>
        <v>5.9540203803650658E-3</v>
      </c>
      <c r="I10" s="65">
        <v>0</v>
      </c>
      <c r="J10" s="13">
        <f>I10*$F$28</f>
        <v>0</v>
      </c>
      <c r="K10" s="2" t="s">
        <v>21</v>
      </c>
      <c r="L10" s="71">
        <f t="shared" si="0"/>
        <v>0</v>
      </c>
      <c r="M10" s="13"/>
      <c r="N10" s="2"/>
      <c r="O10" s="19"/>
      <c r="P10" s="20"/>
      <c r="Q10" s="21"/>
      <c r="R10" s="15" t="s">
        <v>22</v>
      </c>
    </row>
    <row r="11" spans="2:18" ht="13">
      <c r="B11" s="91" t="s">
        <v>26</v>
      </c>
      <c r="C11" s="92">
        <f>SUM(C7:C10)</f>
        <v>2123042547</v>
      </c>
      <c r="D11" s="93" t="s">
        <v>20</v>
      </c>
      <c r="E11" s="94">
        <f t="shared" ref="E11:F11" si="1">SUM(E7:E10)</f>
        <v>0.79121595466722616</v>
      </c>
      <c r="F11" s="92">
        <f>SUM(F7:F10)</f>
        <v>2759955311.0999999</v>
      </c>
      <c r="G11" s="93" t="s">
        <v>21</v>
      </c>
      <c r="H11" s="94">
        <f t="shared" ref="H11:I11" si="2">SUM(H7:H10)</f>
        <v>0.74445932004616111</v>
      </c>
      <c r="I11" s="94">
        <f>SUM(I7:I10)</f>
        <v>0</v>
      </c>
      <c r="J11" s="92">
        <f>(F28*I7)+(F28*I8)+(F28*I9)</f>
        <v>0</v>
      </c>
      <c r="K11" s="93" t="s">
        <v>21</v>
      </c>
      <c r="L11" s="95">
        <f>SUM(L7:L10)</f>
        <v>0</v>
      </c>
      <c r="M11" s="13"/>
      <c r="N11" s="2"/>
      <c r="O11" s="19"/>
      <c r="P11" s="20"/>
      <c r="Q11" s="21"/>
      <c r="R11" s="15" t="s">
        <v>22</v>
      </c>
    </row>
    <row r="12" spans="2:18" ht="13">
      <c r="B12" s="72" t="s">
        <v>27</v>
      </c>
      <c r="C12" s="73"/>
      <c r="D12" s="73"/>
      <c r="E12" s="74"/>
      <c r="F12" s="88" t="s">
        <v>12</v>
      </c>
      <c r="G12" s="76"/>
      <c r="H12" s="83"/>
      <c r="I12" s="22"/>
      <c r="J12" s="22"/>
      <c r="K12" s="22"/>
      <c r="L12" s="23"/>
      <c r="M12" s="13"/>
      <c r="N12" s="2"/>
      <c r="O12" s="19"/>
      <c r="P12" s="20"/>
      <c r="Q12" s="21"/>
      <c r="R12" s="15" t="s">
        <v>22</v>
      </c>
    </row>
    <row r="13" spans="2:18" ht="13">
      <c r="B13" s="7" t="s">
        <v>13</v>
      </c>
      <c r="C13" s="24" t="s">
        <v>14</v>
      </c>
      <c r="D13" s="8" t="s">
        <v>15</v>
      </c>
      <c r="E13" s="8" t="s">
        <v>16</v>
      </c>
      <c r="F13" s="25" t="s">
        <v>14</v>
      </c>
      <c r="G13" s="8" t="s">
        <v>15</v>
      </c>
      <c r="H13" s="8" t="s">
        <v>17</v>
      </c>
      <c r="I13" s="26" t="s">
        <v>28</v>
      </c>
      <c r="J13" s="7" t="s">
        <v>14</v>
      </c>
      <c r="K13" s="8" t="s">
        <v>15</v>
      </c>
      <c r="L13" s="9" t="s">
        <v>18</v>
      </c>
      <c r="M13" s="13"/>
      <c r="N13" s="2"/>
      <c r="O13" s="19"/>
      <c r="P13" s="27"/>
      <c r="Q13" s="28"/>
      <c r="R13" s="15" t="s">
        <v>22</v>
      </c>
    </row>
    <row r="14" spans="2:18" ht="13">
      <c r="B14" s="16" t="s">
        <v>29</v>
      </c>
      <c r="C14" s="61">
        <v>10283024</v>
      </c>
      <c r="D14" s="2" t="s">
        <v>20</v>
      </c>
      <c r="E14" s="17">
        <f t="shared" ref="E14:E22" si="3">C14/$C$28</f>
        <v>3.8322796038745611E-3</v>
      </c>
      <c r="F14" s="18">
        <f>C14*C34</f>
        <v>13367931.200000001</v>
      </c>
      <c r="G14" s="2" t="s">
        <v>21</v>
      </c>
      <c r="H14" s="17">
        <f t="shared" ref="H14:H22" si="4">F14/$F$28</f>
        <v>3.6058123591897829E-3</v>
      </c>
      <c r="I14" s="66">
        <v>0.25</v>
      </c>
      <c r="J14" s="13">
        <f t="shared" ref="J14:J22" si="5">I14*$F$28</f>
        <v>926832144.07499993</v>
      </c>
      <c r="K14" s="2" t="s">
        <v>21</v>
      </c>
      <c r="L14" s="14">
        <f>IF((J14-F14)/$F$11&gt;0,(J14-F14)/$F$11,0)</f>
        <v>0.33097065347443333</v>
      </c>
      <c r="M14" s="13">
        <f>J14/C34</f>
        <v>712947803.1346153</v>
      </c>
      <c r="N14" s="2" t="s">
        <v>20</v>
      </c>
      <c r="O14" s="19"/>
      <c r="P14" s="27">
        <f>M14/13602</f>
        <v>52414.924506294316</v>
      </c>
      <c r="Q14" s="28" t="s">
        <v>30</v>
      </c>
      <c r="R14" s="29" t="s">
        <v>31</v>
      </c>
    </row>
    <row r="15" spans="2:18" ht="13">
      <c r="B15" s="16" t="s">
        <v>32</v>
      </c>
      <c r="C15" s="61">
        <v>0</v>
      </c>
      <c r="D15" s="2" t="s">
        <v>20</v>
      </c>
      <c r="E15" s="17">
        <f t="shared" si="3"/>
        <v>0</v>
      </c>
      <c r="F15" s="18">
        <f>C15*C34</f>
        <v>0</v>
      </c>
      <c r="G15" s="2" t="s">
        <v>21</v>
      </c>
      <c r="H15" s="17">
        <f t="shared" si="4"/>
        <v>0</v>
      </c>
      <c r="I15" s="66">
        <v>0</v>
      </c>
      <c r="J15" s="13">
        <f t="shared" si="5"/>
        <v>0</v>
      </c>
      <c r="K15" s="2" t="s">
        <v>21</v>
      </c>
      <c r="L15" s="14">
        <f t="shared" ref="L15:L27" si="6">IF((J15-F15)/$F$11&gt;0,(J15-F15)/$F$11,0)</f>
        <v>0</v>
      </c>
      <c r="M15" s="13">
        <f>J15/C35</f>
        <v>0</v>
      </c>
      <c r="N15" s="2" t="s">
        <v>20</v>
      </c>
      <c r="O15" s="19"/>
      <c r="P15" s="27"/>
      <c r="Q15" s="28"/>
      <c r="R15" s="29" t="s">
        <v>33</v>
      </c>
    </row>
    <row r="16" spans="2:18" ht="13">
      <c r="B16" s="16" t="s">
        <v>34</v>
      </c>
      <c r="C16" s="61">
        <v>126195</v>
      </c>
      <c r="D16" s="2" t="s">
        <v>20</v>
      </c>
      <c r="E16" s="17">
        <f t="shared" si="3"/>
        <v>4.7030379838746877E-5</v>
      </c>
      <c r="F16" s="18">
        <f>C16*C35</f>
        <v>2019120</v>
      </c>
      <c r="G16" s="2" t="s">
        <v>21</v>
      </c>
      <c r="H16" s="17">
        <f t="shared" si="4"/>
        <v>5.4462936274591797E-4</v>
      </c>
      <c r="I16" s="66">
        <v>0.05</v>
      </c>
      <c r="J16" s="13">
        <f t="shared" si="5"/>
        <v>185366428.815</v>
      </c>
      <c r="K16" s="2" t="s">
        <v>21</v>
      </c>
      <c r="L16" s="14">
        <f t="shared" si="6"/>
        <v>6.6431259983671845E-2</v>
      </c>
      <c r="M16" s="13">
        <f>J16/C35</f>
        <v>11585401.8009375</v>
      </c>
      <c r="N16" s="2" t="s">
        <v>20</v>
      </c>
      <c r="O16" s="19"/>
      <c r="P16" s="27">
        <f>J16/C37</f>
        <v>26480918.402142856</v>
      </c>
      <c r="Q16" s="28" t="s">
        <v>35</v>
      </c>
      <c r="R16" s="29" t="s">
        <v>36</v>
      </c>
    </row>
    <row r="17" spans="2:18" ht="13">
      <c r="B17" s="16" t="s">
        <v>88</v>
      </c>
      <c r="C17" s="61">
        <v>0</v>
      </c>
      <c r="D17" s="2" t="s">
        <v>20</v>
      </c>
      <c r="E17" s="30">
        <f t="shared" si="3"/>
        <v>0</v>
      </c>
      <c r="F17" s="18">
        <f>C17*C35</f>
        <v>0</v>
      </c>
      <c r="G17" s="2" t="s">
        <v>21</v>
      </c>
      <c r="H17" s="17">
        <f t="shared" si="4"/>
        <v>0</v>
      </c>
      <c r="I17" s="66">
        <v>0</v>
      </c>
      <c r="J17" s="13">
        <f t="shared" si="5"/>
        <v>0</v>
      </c>
      <c r="K17" s="2" t="s">
        <v>21</v>
      </c>
      <c r="L17" s="14">
        <f t="shared" si="6"/>
        <v>0</v>
      </c>
      <c r="M17" s="13"/>
      <c r="N17" s="2"/>
      <c r="O17" s="19"/>
      <c r="P17" s="27"/>
      <c r="Q17" s="28"/>
      <c r="R17" s="29" t="s">
        <v>87</v>
      </c>
    </row>
    <row r="18" spans="2:18" ht="13">
      <c r="B18" s="16" t="s">
        <v>37</v>
      </c>
      <c r="C18" s="61">
        <v>0</v>
      </c>
      <c r="D18" s="2" t="s">
        <v>20</v>
      </c>
      <c r="E18" s="30">
        <f t="shared" si="3"/>
        <v>0</v>
      </c>
      <c r="F18" s="18">
        <f>C18*C35</f>
        <v>0</v>
      </c>
      <c r="G18" s="2" t="s">
        <v>21</v>
      </c>
      <c r="H18" s="17">
        <f t="shared" si="4"/>
        <v>0</v>
      </c>
      <c r="I18" s="66">
        <v>0</v>
      </c>
      <c r="J18" s="13">
        <f t="shared" si="5"/>
        <v>0</v>
      </c>
      <c r="K18" s="2" t="s">
        <v>21</v>
      </c>
      <c r="L18" s="14">
        <f t="shared" si="6"/>
        <v>0</v>
      </c>
      <c r="M18" s="13">
        <f>J18/C35</f>
        <v>0</v>
      </c>
      <c r="N18" s="2" t="s">
        <v>20</v>
      </c>
      <c r="O18" s="19"/>
      <c r="P18" s="27">
        <f>J18/C37</f>
        <v>0</v>
      </c>
      <c r="Q18" s="28" t="s">
        <v>35</v>
      </c>
      <c r="R18" s="29" t="s">
        <v>38</v>
      </c>
    </row>
    <row r="19" spans="2:18" ht="13">
      <c r="B19" s="16" t="s">
        <v>91</v>
      </c>
      <c r="C19" s="61">
        <v>0</v>
      </c>
      <c r="D19" s="2" t="s">
        <v>20</v>
      </c>
      <c r="E19" s="30">
        <f t="shared" si="3"/>
        <v>0</v>
      </c>
      <c r="F19" s="18">
        <f>C19*C35</f>
        <v>0</v>
      </c>
      <c r="G19" s="2" t="s">
        <v>21</v>
      </c>
      <c r="H19" s="17">
        <f t="shared" si="4"/>
        <v>0</v>
      </c>
      <c r="I19" s="66">
        <v>0</v>
      </c>
      <c r="J19" s="13">
        <f t="shared" si="5"/>
        <v>0</v>
      </c>
      <c r="K19" s="2" t="s">
        <v>21</v>
      </c>
      <c r="L19" s="14">
        <f t="shared" si="6"/>
        <v>0</v>
      </c>
      <c r="M19" s="13">
        <f>J19/C36</f>
        <v>0</v>
      </c>
      <c r="N19" s="2" t="s">
        <v>20</v>
      </c>
      <c r="O19" s="31"/>
      <c r="P19" s="27"/>
      <c r="Q19" s="28"/>
      <c r="R19" s="29" t="s">
        <v>39</v>
      </c>
    </row>
    <row r="20" spans="2:18" ht="13">
      <c r="B20" s="16" t="s">
        <v>90</v>
      </c>
      <c r="C20" s="61">
        <v>0</v>
      </c>
      <c r="D20" s="2" t="s">
        <v>20</v>
      </c>
      <c r="E20" s="30">
        <f t="shared" si="3"/>
        <v>0</v>
      </c>
      <c r="F20" s="18">
        <f>C20*C35</f>
        <v>0</v>
      </c>
      <c r="G20" s="2" t="s">
        <v>21</v>
      </c>
      <c r="H20" s="17">
        <f t="shared" si="4"/>
        <v>0</v>
      </c>
      <c r="I20" s="66">
        <v>0</v>
      </c>
      <c r="J20" s="13">
        <f t="shared" si="5"/>
        <v>0</v>
      </c>
      <c r="K20" s="2" t="s">
        <v>21</v>
      </c>
      <c r="L20" s="14">
        <f t="shared" si="6"/>
        <v>0</v>
      </c>
      <c r="M20" s="13"/>
      <c r="N20" s="2"/>
      <c r="O20" s="31"/>
      <c r="P20" s="27"/>
      <c r="Q20" s="28"/>
      <c r="R20" s="29" t="s">
        <v>89</v>
      </c>
    </row>
    <row r="21" spans="2:18" ht="13">
      <c r="B21" s="16" t="s">
        <v>40</v>
      </c>
      <c r="C21" s="61">
        <v>0</v>
      </c>
      <c r="D21" s="2" t="s">
        <v>20</v>
      </c>
      <c r="E21" s="30">
        <f t="shared" si="3"/>
        <v>0</v>
      </c>
      <c r="F21" s="18">
        <f>C21*C35</f>
        <v>0</v>
      </c>
      <c r="G21" s="2" t="s">
        <v>21</v>
      </c>
      <c r="H21" s="17">
        <f t="shared" si="4"/>
        <v>0</v>
      </c>
      <c r="I21" s="66">
        <v>0</v>
      </c>
      <c r="J21" s="13">
        <f t="shared" si="5"/>
        <v>0</v>
      </c>
      <c r="K21" s="2" t="s">
        <v>21</v>
      </c>
      <c r="L21" s="14">
        <f t="shared" si="6"/>
        <v>0</v>
      </c>
      <c r="M21" s="13">
        <f t="shared" ref="M21" si="7">J21/C37</f>
        <v>0</v>
      </c>
      <c r="N21" s="2" t="s">
        <v>20</v>
      </c>
      <c r="O21" s="31"/>
      <c r="P21" s="27"/>
      <c r="Q21" s="28"/>
      <c r="R21" s="29" t="s">
        <v>41</v>
      </c>
    </row>
    <row r="22" spans="2:18" ht="13">
      <c r="B22" s="16" t="s">
        <v>42</v>
      </c>
      <c r="C22" s="61">
        <v>9799292</v>
      </c>
      <c r="D22" s="2" t="s">
        <v>20</v>
      </c>
      <c r="E22" s="30">
        <f t="shared" si="3"/>
        <v>3.6520022577027104E-3</v>
      </c>
      <c r="F22" s="18">
        <f>C22*C36</f>
        <v>391971680</v>
      </c>
      <c r="G22" s="2" t="s">
        <v>21</v>
      </c>
      <c r="H22" s="17">
        <f t="shared" si="4"/>
        <v>0.105728875100463</v>
      </c>
      <c r="I22" s="66">
        <v>0.12</v>
      </c>
      <c r="J22" s="13">
        <f t="shared" si="5"/>
        <v>444879429.15599996</v>
      </c>
      <c r="K22" s="2" t="s">
        <v>21</v>
      </c>
      <c r="L22" s="14">
        <f t="shared" si="6"/>
        <v>1.9169784721953777E-2</v>
      </c>
      <c r="M22" s="13">
        <f>J22/C36</f>
        <v>11121985.728899999</v>
      </c>
      <c r="N22" s="2" t="s">
        <v>20</v>
      </c>
      <c r="O22" s="31"/>
      <c r="P22" s="27">
        <f>J22/C37</f>
        <v>63554204.165142849</v>
      </c>
      <c r="Q22" s="28" t="s">
        <v>35</v>
      </c>
      <c r="R22" s="29" t="s">
        <v>43</v>
      </c>
    </row>
    <row r="23" spans="2:18" ht="13" hidden="1">
      <c r="B23" s="16"/>
      <c r="C23" s="61">
        <f>SUM(C16:C22)</f>
        <v>9925487</v>
      </c>
      <c r="D23" s="2" t="s">
        <v>20</v>
      </c>
      <c r="E23" s="17">
        <f>E16+E18</f>
        <v>4.7030379838746877E-5</v>
      </c>
      <c r="F23" s="18">
        <f>F16+F18+F22</f>
        <v>393990800</v>
      </c>
      <c r="G23" s="2" t="s">
        <v>21</v>
      </c>
      <c r="H23" s="17">
        <f>H16+H18</f>
        <v>5.4462936274591797E-4</v>
      </c>
      <c r="I23" s="66">
        <f t="shared" ref="I23:J23" si="8">I16+I18+I22</f>
        <v>0.16999999999999998</v>
      </c>
      <c r="J23" s="13">
        <f t="shared" si="8"/>
        <v>630245857.97099996</v>
      </c>
      <c r="K23" s="2" t="s">
        <v>21</v>
      </c>
      <c r="L23" s="14">
        <f t="shared" si="6"/>
        <v>8.5601044705625615E-2</v>
      </c>
      <c r="M23" s="13">
        <f t="shared" ref="L23:M23" si="9">M16+M18+M22</f>
        <v>22707387.529837497</v>
      </c>
      <c r="N23" s="2" t="s">
        <v>20</v>
      </c>
      <c r="O23" s="31"/>
      <c r="P23" s="27">
        <f>P16+P18+P22</f>
        <v>90035122.567285702</v>
      </c>
      <c r="Q23" s="28" t="s">
        <v>35</v>
      </c>
      <c r="R23" s="29"/>
    </row>
    <row r="24" spans="2:18" ht="13">
      <c r="B24" s="16" t="s">
        <v>44</v>
      </c>
      <c r="C24" s="61">
        <v>245664534</v>
      </c>
      <c r="D24" s="2" t="s">
        <v>21</v>
      </c>
      <c r="E24" s="30">
        <f t="shared" ref="E24:E25" si="10">C24/$C$28</f>
        <v>9.1554311556945572E-2</v>
      </c>
      <c r="F24" s="18">
        <f t="shared" ref="F24:F25" si="11">C24</f>
        <v>245664534</v>
      </c>
      <c r="G24" s="2" t="s">
        <v>21</v>
      </c>
      <c r="H24" s="17">
        <f t="shared" ref="H24:H27" si="12">F24/$F$28</f>
        <v>6.6264570011536156E-2</v>
      </c>
      <c r="I24" s="65">
        <v>0.08</v>
      </c>
      <c r="J24" s="13">
        <f t="shared" ref="J24:J25" si="13">I24*$F$28</f>
        <v>296586286.10399997</v>
      </c>
      <c r="K24" s="2" t="s">
        <v>21</v>
      </c>
      <c r="L24" s="14">
        <f t="shared" si="6"/>
        <v>1.8450208921572987E-2</v>
      </c>
      <c r="M24" s="13">
        <f t="shared" ref="M24:M25" si="14">J24</f>
        <v>296586286.10399997</v>
      </c>
      <c r="N24" s="31" t="s">
        <v>21</v>
      </c>
      <c r="O24" s="27"/>
      <c r="P24" s="27">
        <f t="shared" ref="P24:P25" si="15">M24</f>
        <v>296586286.10399997</v>
      </c>
      <c r="Q24" s="28" t="s">
        <v>45</v>
      </c>
      <c r="R24" s="29" t="s">
        <v>46</v>
      </c>
    </row>
    <row r="25" spans="2:18" ht="13">
      <c r="B25" s="16" t="s">
        <v>47</v>
      </c>
      <c r="C25" s="61">
        <v>0</v>
      </c>
      <c r="D25" s="2" t="s">
        <v>21</v>
      </c>
      <c r="E25" s="30">
        <f t="shared" si="10"/>
        <v>0</v>
      </c>
      <c r="F25" s="18">
        <f t="shared" si="11"/>
        <v>0</v>
      </c>
      <c r="G25" s="2" t="s">
        <v>21</v>
      </c>
      <c r="H25" s="17">
        <f t="shared" si="12"/>
        <v>0</v>
      </c>
      <c r="I25" s="65">
        <v>0</v>
      </c>
      <c r="J25" s="13">
        <f t="shared" si="13"/>
        <v>0</v>
      </c>
      <c r="K25" s="2" t="s">
        <v>21</v>
      </c>
      <c r="L25" s="14">
        <f t="shared" si="6"/>
        <v>0</v>
      </c>
      <c r="M25" s="13">
        <f t="shared" si="14"/>
        <v>0</v>
      </c>
      <c r="N25" s="31" t="s">
        <v>21</v>
      </c>
      <c r="O25" s="31"/>
      <c r="P25" s="27">
        <f t="shared" si="15"/>
        <v>0</v>
      </c>
      <c r="Q25" s="28" t="s">
        <v>45</v>
      </c>
      <c r="R25" s="15" t="s">
        <v>22</v>
      </c>
    </row>
    <row r="26" spans="2:18" ht="13" hidden="1">
      <c r="B26" s="16"/>
      <c r="C26" s="61">
        <f>SUM(C24:C25)</f>
        <v>245664534</v>
      </c>
      <c r="D26" s="2" t="s">
        <v>21</v>
      </c>
      <c r="E26" s="17">
        <f t="shared" ref="E26:F26" si="16">E24+E25</f>
        <v>9.1554311556945572E-2</v>
      </c>
      <c r="F26" s="18">
        <f t="shared" si="16"/>
        <v>245664534</v>
      </c>
      <c r="G26" s="2" t="s">
        <v>21</v>
      </c>
      <c r="H26" s="17">
        <f t="shared" si="12"/>
        <v>6.6264570011536156E-2</v>
      </c>
      <c r="I26" s="67"/>
      <c r="J26" s="13">
        <f>J24+J25</f>
        <v>296586286.10399997</v>
      </c>
      <c r="K26" s="2" t="s">
        <v>21</v>
      </c>
      <c r="L26" s="14">
        <f t="shared" si="6"/>
        <v>1.8450208921572987E-2</v>
      </c>
      <c r="M26" s="13">
        <f t="shared" ref="L26:M26" si="17">M24+M25</f>
        <v>296586286.10399997</v>
      </c>
      <c r="N26" s="31" t="s">
        <v>21</v>
      </c>
      <c r="O26" s="31"/>
      <c r="P26" s="13">
        <f>P24+P25</f>
        <v>296586286.10399997</v>
      </c>
      <c r="Q26" s="28"/>
      <c r="R26" s="29"/>
    </row>
    <row r="27" spans="2:18" ht="13">
      <c r="B27" s="32" t="s">
        <v>48</v>
      </c>
      <c r="C27" s="62">
        <v>294350000</v>
      </c>
      <c r="D27" s="2" t="s">
        <v>21</v>
      </c>
      <c r="E27" s="33">
        <f>C27/$C$28</f>
        <v>0.10969842153441216</v>
      </c>
      <c r="F27" s="34">
        <f>C27</f>
        <v>294350000</v>
      </c>
      <c r="G27" s="2" t="s">
        <v>21</v>
      </c>
      <c r="H27" s="35">
        <f t="shared" si="12"/>
        <v>7.9396793119904191E-2</v>
      </c>
      <c r="I27" s="68">
        <v>0.5</v>
      </c>
      <c r="J27" s="36">
        <f>(I27*$F$28)</f>
        <v>1853664288.1499999</v>
      </c>
      <c r="K27" s="2" t="s">
        <v>21</v>
      </c>
      <c r="L27" s="90">
        <f t="shared" si="6"/>
        <v>0.56497809289836798</v>
      </c>
      <c r="M27" s="36">
        <f>J27</f>
        <v>1853664288.1499999</v>
      </c>
      <c r="N27" s="31" t="s">
        <v>21</v>
      </c>
      <c r="O27" s="37"/>
      <c r="P27" s="37">
        <f>J27/C37</f>
        <v>264809184.02142856</v>
      </c>
      <c r="Q27" s="38" t="s">
        <v>35</v>
      </c>
      <c r="R27" s="29" t="s">
        <v>49</v>
      </c>
    </row>
    <row r="28" spans="2:18" ht="13">
      <c r="B28" s="32" t="s">
        <v>50</v>
      </c>
      <c r="C28" s="36">
        <f>SUM(C7:C10)+SUM(C14:C22)+C24+C25+C27</f>
        <v>2683265592</v>
      </c>
      <c r="D28" s="8" t="s">
        <v>51</v>
      </c>
      <c r="E28" s="35">
        <f>SUM(E7:E10)+SUM(E14:E22)+E24+E25+E27</f>
        <v>0.99999999999999989</v>
      </c>
      <c r="F28" s="34">
        <f>SUM(F7:F10)+SUM(F14:F22)+F24+F25+F27</f>
        <v>3707328576.2999997</v>
      </c>
      <c r="G28" s="8" t="s">
        <v>21</v>
      </c>
      <c r="H28" s="35">
        <f>SUM(H7:H10)+SUM(H14:H22)+H24+H25+H27</f>
        <v>1.0000000000000002</v>
      </c>
      <c r="I28" s="39">
        <f>SUM(I7:I10)+SUM(I14:I22)+I24+I25+I27</f>
        <v>1</v>
      </c>
      <c r="J28" s="36">
        <f>SUM(J7:J9)+SUM(J14:J22)+J24+J25+J27+J11</f>
        <v>3707328576.2999992</v>
      </c>
      <c r="K28" s="8" t="s">
        <v>21</v>
      </c>
      <c r="L28" s="33">
        <f>SUM(L7:L10)+SUM(L14:L22)+L24+L25+L27</f>
        <v>1</v>
      </c>
      <c r="M28" s="36">
        <f>SUM(M5:M8)+SUM(M14:M22)+M24+M25+M27+M9</f>
        <v>2885905764.9184527</v>
      </c>
      <c r="N28" s="8"/>
      <c r="O28" s="40"/>
      <c r="P28" s="40"/>
      <c r="Q28" s="41"/>
      <c r="R28" s="42" t="s">
        <v>22</v>
      </c>
    </row>
    <row r="29" spans="2:18" ht="13">
      <c r="B29" s="72" t="s">
        <v>52</v>
      </c>
      <c r="C29" s="73"/>
      <c r="D29" s="73"/>
      <c r="E29" s="74"/>
      <c r="L29" s="43"/>
      <c r="R29" s="42" t="s">
        <v>22</v>
      </c>
    </row>
    <row r="30" spans="2:18" ht="13">
      <c r="B30" s="7" t="s">
        <v>13</v>
      </c>
      <c r="C30" s="24" t="s">
        <v>14</v>
      </c>
      <c r="D30" s="8" t="s">
        <v>15</v>
      </c>
      <c r="E30" s="9" t="s">
        <v>16</v>
      </c>
      <c r="F30" s="24" t="s">
        <v>14</v>
      </c>
      <c r="G30" s="8" t="s">
        <v>15</v>
      </c>
      <c r="H30" s="9" t="s">
        <v>16</v>
      </c>
      <c r="I30" s="26" t="s">
        <v>18</v>
      </c>
      <c r="J30" s="7" t="s">
        <v>14</v>
      </c>
      <c r="K30" s="8" t="s">
        <v>15</v>
      </c>
      <c r="L30" s="9" t="s">
        <v>18</v>
      </c>
      <c r="M30" s="13"/>
      <c r="N30" s="2"/>
      <c r="O30" s="27"/>
      <c r="P30" s="27"/>
      <c r="Q30" s="31"/>
      <c r="R30" s="15" t="s">
        <v>22</v>
      </c>
    </row>
    <row r="31" spans="2:18" ht="13">
      <c r="B31" s="7" t="s">
        <v>53</v>
      </c>
      <c r="C31" s="44" t="s">
        <v>22</v>
      </c>
      <c r="D31" s="45" t="s">
        <v>22</v>
      </c>
      <c r="E31" s="46" t="s">
        <v>54</v>
      </c>
      <c r="F31" s="34">
        <f>J11*C36</f>
        <v>0</v>
      </c>
      <c r="G31" s="8" t="s">
        <v>21</v>
      </c>
      <c r="H31" s="46" t="s">
        <v>54</v>
      </c>
      <c r="I31" s="105">
        <v>0.8</v>
      </c>
      <c r="J31" s="24">
        <f>I31*F31</f>
        <v>0</v>
      </c>
      <c r="K31" s="8" t="s">
        <v>21</v>
      </c>
      <c r="L31" s="90">
        <f>J31/$F$11</f>
        <v>0</v>
      </c>
      <c r="M31" s="24">
        <f>J31/C34</f>
        <v>0</v>
      </c>
      <c r="N31" s="8" t="s">
        <v>55</v>
      </c>
      <c r="O31" s="48"/>
      <c r="P31" s="48">
        <f>J31/C37</f>
        <v>0</v>
      </c>
      <c r="Q31" s="49" t="s">
        <v>35</v>
      </c>
      <c r="R31" s="50" t="s">
        <v>56</v>
      </c>
    </row>
    <row r="34" spans="2:12" ht="13">
      <c r="B34" s="2" t="s">
        <v>57</v>
      </c>
      <c r="C34" s="89">
        <v>1.3</v>
      </c>
      <c r="D34" s="2" t="s">
        <v>58</v>
      </c>
      <c r="L34" s="51"/>
    </row>
    <row r="35" spans="2:12" ht="13">
      <c r="B35" s="2" t="s">
        <v>59</v>
      </c>
      <c r="C35" s="61">
        <v>16</v>
      </c>
      <c r="D35" s="2" t="s">
        <v>58</v>
      </c>
      <c r="L35" s="17"/>
    </row>
    <row r="36" spans="2:12" ht="13">
      <c r="B36" s="2" t="s">
        <v>60</v>
      </c>
      <c r="C36" s="61">
        <v>40</v>
      </c>
      <c r="D36" s="2" t="s">
        <v>58</v>
      </c>
      <c r="L36" s="17"/>
    </row>
    <row r="37" spans="2:12" ht="13">
      <c r="B37" s="2" t="s">
        <v>61</v>
      </c>
      <c r="C37" s="61">
        <v>7</v>
      </c>
      <c r="D37" s="2" t="s">
        <v>62</v>
      </c>
      <c r="J37" s="13"/>
    </row>
    <row r="38" spans="2:12" ht="13" hidden="1">
      <c r="B38" s="2" t="s">
        <v>63</v>
      </c>
      <c r="C38" s="63">
        <v>1</v>
      </c>
    </row>
    <row r="39" spans="2:12" ht="13" hidden="1">
      <c r="B39" s="2" t="s">
        <v>64</v>
      </c>
      <c r="C39" s="63">
        <v>0.25</v>
      </c>
      <c r="F39" s="2" t="s">
        <v>65</v>
      </c>
    </row>
    <row r="42" spans="2:12" ht="13">
      <c r="B42" s="52"/>
    </row>
    <row r="45" spans="2:12" ht="13">
      <c r="F45" s="1"/>
    </row>
    <row r="46" spans="2:12" ht="13">
      <c r="F46" s="17"/>
    </row>
    <row r="47" spans="2:12" ht="13">
      <c r="F47" s="2"/>
      <c r="G47" s="2"/>
      <c r="H47" s="2"/>
    </row>
    <row r="48" spans="2:12" ht="13">
      <c r="F48" s="2"/>
      <c r="G48" s="13"/>
      <c r="H48" s="17"/>
    </row>
    <row r="49" spans="1:8" ht="14">
      <c r="A49" s="54"/>
      <c r="B49" s="17"/>
      <c r="C49" s="17"/>
      <c r="F49" s="2"/>
      <c r="G49" s="13"/>
      <c r="H49" s="17"/>
    </row>
    <row r="50" spans="1:8" ht="13">
      <c r="B50" s="17"/>
      <c r="C50" s="17"/>
      <c r="F50" s="2"/>
      <c r="G50" s="13"/>
      <c r="H50" s="17"/>
    </row>
    <row r="51" spans="1:8" ht="13">
      <c r="C51" s="17"/>
      <c r="F51" s="2"/>
      <c r="G51" s="13"/>
      <c r="H51" s="17"/>
    </row>
    <row r="52" spans="1:8" ht="13">
      <c r="F52" s="2"/>
      <c r="G52" s="13"/>
      <c r="H52" s="17"/>
    </row>
    <row r="67" spans="2:12" ht="13">
      <c r="B67" s="52"/>
    </row>
    <row r="68" spans="2:12" ht="13">
      <c r="J68" s="17"/>
    </row>
    <row r="69" spans="2:12" ht="13">
      <c r="J69" s="17"/>
    </row>
    <row r="70" spans="2:12" ht="13">
      <c r="J70" s="1"/>
    </row>
    <row r="72" spans="2:12" ht="13">
      <c r="J72" s="2"/>
      <c r="K72" s="2"/>
      <c r="L72" s="2"/>
    </row>
    <row r="73" spans="2:12" ht="13">
      <c r="J73" s="2"/>
      <c r="K73" s="2"/>
      <c r="L73" s="17"/>
    </row>
    <row r="74" spans="2:12" ht="13">
      <c r="J74" s="2"/>
      <c r="K74" s="2"/>
      <c r="L74" s="17"/>
    </row>
    <row r="75" spans="2:12" ht="13">
      <c r="J75" s="2"/>
      <c r="K75" s="2"/>
      <c r="L75" s="17"/>
    </row>
    <row r="76" spans="2:12" ht="13">
      <c r="J76" s="2"/>
      <c r="K76" s="2"/>
      <c r="L76" s="17"/>
    </row>
    <row r="77" spans="2:12" ht="13">
      <c r="J77" s="2"/>
      <c r="K77" s="2"/>
      <c r="L77" s="17"/>
    </row>
    <row r="78" spans="2:12" ht="13">
      <c r="J78" s="2"/>
      <c r="K78" s="2"/>
      <c r="L78" s="17"/>
    </row>
    <row r="80" spans="2:12" ht="13">
      <c r="J80" s="1"/>
    </row>
    <row r="82" spans="10:11" ht="13">
      <c r="J82" s="2"/>
      <c r="K82" s="17"/>
    </row>
    <row r="83" spans="10:11" ht="13">
      <c r="J83" s="2"/>
      <c r="K83" s="51"/>
    </row>
    <row r="84" spans="10:11" ht="13">
      <c r="J84" s="2"/>
      <c r="K84" s="51"/>
    </row>
    <row r="85" spans="10:11" ht="13">
      <c r="J85" s="2"/>
      <c r="K85" s="51"/>
    </row>
    <row r="86" spans="10:11" ht="13">
      <c r="J86" s="2"/>
      <c r="K86" s="51"/>
    </row>
    <row r="88" spans="10:11" ht="13">
      <c r="J88" s="2"/>
    </row>
  </sheetData>
  <sheetProtection algorithmName="SHA-512" hashValue="QfZxa05A63if0o3RbuyjtIEC2fkpkLmzeMQokNKSiW9I+o1WPvqri/23GTg9luqNyd8pHCAcV2zceI3v8DrYcA==" saltValue="WLu4vTE8LsQ880mkhhw7Ww==" spinCount="100000" sheet="1" objects="1" scenarios="1"/>
  <mergeCells count="9">
    <mergeCell ref="B29:E29"/>
    <mergeCell ref="B3:H4"/>
    <mergeCell ref="I3:I6"/>
    <mergeCell ref="J3:Q5"/>
    <mergeCell ref="R3:R6"/>
    <mergeCell ref="B5:E5"/>
    <mergeCell ref="F5:H5"/>
    <mergeCell ref="F12:H12"/>
    <mergeCell ref="B12:E12"/>
  </mergeCells>
  <pageMargins left="0.7" right="0.7" top="0.75" bottom="0.75" header="0.3" footer="0.3"/>
  <ignoredErrors>
    <ignoredError sqref="F1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B3:K33"/>
  <sheetViews>
    <sheetView workbookViewId="0">
      <selection activeCell="H25" sqref="H25"/>
    </sheetView>
  </sheetViews>
  <sheetFormatPr baseColWidth="10" defaultColWidth="12.6640625" defaultRowHeight="15.75" customHeight="1"/>
  <cols>
    <col min="2" max="2" width="27.1640625" customWidth="1"/>
    <col min="4" max="4" width="11.5" customWidth="1"/>
    <col min="6" max="6" width="14.5" customWidth="1"/>
    <col min="7" max="7" width="21.5" customWidth="1"/>
    <col min="8" max="8" width="11.5" customWidth="1"/>
    <col min="10" max="10" width="33.6640625" customWidth="1"/>
  </cols>
  <sheetData>
    <row r="3" spans="2:10" ht="15.75" customHeight="1">
      <c r="B3" s="75" t="s">
        <v>7</v>
      </c>
      <c r="C3" s="76"/>
      <c r="D3" s="76"/>
      <c r="E3" s="76"/>
      <c r="F3" s="79" t="s">
        <v>68</v>
      </c>
      <c r="G3" s="82" t="s">
        <v>9</v>
      </c>
      <c r="H3" s="76"/>
      <c r="I3" s="83"/>
      <c r="J3" s="79" t="s">
        <v>10</v>
      </c>
    </row>
    <row r="4" spans="2:10" ht="15.75" customHeight="1">
      <c r="B4" s="77"/>
      <c r="C4" s="78"/>
      <c r="D4" s="78"/>
      <c r="E4" s="78"/>
      <c r="F4" s="80"/>
      <c r="G4" s="84"/>
      <c r="H4" s="84"/>
      <c r="I4" s="85"/>
      <c r="J4" s="80"/>
    </row>
    <row r="5" spans="2:10" ht="15.75" customHeight="1">
      <c r="B5" s="87" t="s">
        <v>11</v>
      </c>
      <c r="C5" s="73"/>
      <c r="D5" s="73"/>
      <c r="E5" s="74"/>
      <c r="F5" s="80"/>
      <c r="G5" s="78"/>
      <c r="H5" s="78"/>
      <c r="I5" s="86"/>
      <c r="J5" s="80"/>
    </row>
    <row r="6" spans="2:10" ht="15.75" customHeight="1">
      <c r="B6" s="7" t="s">
        <v>13</v>
      </c>
      <c r="C6" s="24" t="s">
        <v>14</v>
      </c>
      <c r="D6" s="8" t="s">
        <v>15</v>
      </c>
      <c r="E6" s="8" t="s">
        <v>16</v>
      </c>
      <c r="F6" s="81"/>
      <c r="G6" s="7" t="s">
        <v>14</v>
      </c>
      <c r="H6" s="8" t="s">
        <v>15</v>
      </c>
      <c r="I6" s="8" t="s">
        <v>18</v>
      </c>
      <c r="J6" s="81"/>
    </row>
    <row r="7" spans="2:10" ht="15.75" customHeight="1">
      <c r="B7" s="16" t="s">
        <v>67</v>
      </c>
      <c r="C7" s="61">
        <v>0</v>
      </c>
      <c r="D7" s="2" t="s">
        <v>20</v>
      </c>
      <c r="E7" s="17">
        <f t="shared" ref="E7:E9" si="0">C7/$C$17</f>
        <v>0</v>
      </c>
      <c r="F7" s="69">
        <v>0</v>
      </c>
      <c r="G7" s="13">
        <f t="shared" ref="G7:G9" si="1">F7*$C$17</f>
        <v>0</v>
      </c>
      <c r="H7" s="2" t="s">
        <v>20</v>
      </c>
      <c r="I7" s="71">
        <f>IF((G7-C7)/$C$10&gt;0,(G7-C7)/$C$10,0)</f>
        <v>0</v>
      </c>
      <c r="J7" s="15" t="s">
        <v>22</v>
      </c>
    </row>
    <row r="8" spans="2:10" ht="15.75" customHeight="1">
      <c r="B8" s="16" t="s">
        <v>66</v>
      </c>
      <c r="C8" s="61">
        <v>34392301</v>
      </c>
      <c r="D8" s="2" t="s">
        <v>20</v>
      </c>
      <c r="E8" s="17">
        <f t="shared" si="0"/>
        <v>0.98769756937544007</v>
      </c>
      <c r="F8" s="69">
        <v>6.25E-2</v>
      </c>
      <c r="G8" s="13">
        <f t="shared" si="1"/>
        <v>2176292.5</v>
      </c>
      <c r="H8" s="2" t="s">
        <v>20</v>
      </c>
      <c r="I8" s="71">
        <f>IF((G8-C8)/$C$10&gt;0,(G8-C8)/$C$10,0)</f>
        <v>0</v>
      </c>
      <c r="J8" s="15" t="s">
        <v>22</v>
      </c>
    </row>
    <row r="9" spans="2:10" ht="15.75" customHeight="1">
      <c r="B9" s="16" t="s">
        <v>69</v>
      </c>
      <c r="C9" s="61">
        <v>172301</v>
      </c>
      <c r="D9" s="2" t="s">
        <v>20</v>
      </c>
      <c r="E9" s="17">
        <f t="shared" si="0"/>
        <v>4.9482376564731071E-3</v>
      </c>
      <c r="F9" s="69">
        <v>0</v>
      </c>
      <c r="G9" s="13">
        <f t="shared" si="1"/>
        <v>0</v>
      </c>
      <c r="H9" s="2" t="s">
        <v>20</v>
      </c>
      <c r="I9" s="71">
        <f t="shared" ref="I8:I9" si="2">IF((G9-C9)/$C$10&gt;0,(G9-C9)/$C$10,0)</f>
        <v>0</v>
      </c>
      <c r="J9" s="15" t="s">
        <v>22</v>
      </c>
    </row>
    <row r="10" spans="2:10" ht="15.75" customHeight="1">
      <c r="B10" s="91" t="s">
        <v>26</v>
      </c>
      <c r="C10" s="92">
        <f>SUM(C7:C9)</f>
        <v>34564602</v>
      </c>
      <c r="D10" s="93" t="s">
        <v>20</v>
      </c>
      <c r="E10" s="96">
        <f>SUM(E7:E9)</f>
        <v>0.99264580703191319</v>
      </c>
      <c r="F10" s="97">
        <f>SUM(F7:F9)</f>
        <v>6.25E-2</v>
      </c>
      <c r="G10" s="92">
        <f>SUM(G7:G9)</f>
        <v>2176292.5</v>
      </c>
      <c r="H10" s="93" t="s">
        <v>20</v>
      </c>
      <c r="I10" s="95">
        <f>SUM(I7:I9)</f>
        <v>0</v>
      </c>
      <c r="J10" s="15" t="s">
        <v>22</v>
      </c>
    </row>
    <row r="11" spans="2:10" ht="15.75" customHeight="1">
      <c r="B11" s="72" t="s">
        <v>27</v>
      </c>
      <c r="C11" s="73"/>
      <c r="D11" s="73"/>
      <c r="E11" s="74"/>
      <c r="F11" s="55"/>
      <c r="G11" s="4"/>
      <c r="H11" s="5"/>
      <c r="I11" s="53"/>
      <c r="J11" s="15" t="s">
        <v>22</v>
      </c>
    </row>
    <row r="12" spans="2:10" ht="15.75" customHeight="1">
      <c r="B12" s="7" t="s">
        <v>13</v>
      </c>
      <c r="C12" s="24" t="s">
        <v>14</v>
      </c>
      <c r="D12" s="8" t="s">
        <v>15</v>
      </c>
      <c r="E12" s="8" t="s">
        <v>16</v>
      </c>
      <c r="F12" s="26" t="s">
        <v>28</v>
      </c>
      <c r="G12" s="7" t="s">
        <v>14</v>
      </c>
      <c r="H12" s="8" t="s">
        <v>15</v>
      </c>
      <c r="I12" s="9" t="s">
        <v>18</v>
      </c>
      <c r="J12" s="15" t="s">
        <v>22</v>
      </c>
    </row>
    <row r="13" spans="2:10" ht="15.75" customHeight="1">
      <c r="B13" s="16" t="s">
        <v>70</v>
      </c>
      <c r="C13" s="61">
        <v>256078</v>
      </c>
      <c r="D13" s="2" t="s">
        <v>20</v>
      </c>
      <c r="E13" s="17">
        <f t="shared" ref="E13:E16" si="3">C13/$C$17</f>
        <v>7.3541929680867807E-3</v>
      </c>
      <c r="F13" s="70">
        <v>0.84379999999999999</v>
      </c>
      <c r="G13" s="13">
        <f t="shared" ref="G13:G16" si="4">F13*$C$17</f>
        <v>29381689.783999998</v>
      </c>
      <c r="H13" s="2" t="s">
        <v>20</v>
      </c>
      <c r="I13" s="14">
        <f>IF((G13-C13)/$C$10&gt;0,(G13-C13)/$C$10,0)</f>
        <v>0.84264276452539499</v>
      </c>
      <c r="J13" s="29" t="s">
        <v>71</v>
      </c>
    </row>
    <row r="14" spans="2:10" ht="15.75" customHeight="1">
      <c r="B14" s="16" t="s">
        <v>72</v>
      </c>
      <c r="C14" s="61">
        <v>0</v>
      </c>
      <c r="D14" s="2" t="s">
        <v>20</v>
      </c>
      <c r="E14" s="17">
        <f t="shared" si="3"/>
        <v>0</v>
      </c>
      <c r="F14" s="70">
        <v>0</v>
      </c>
      <c r="G14" s="13">
        <f t="shared" si="4"/>
        <v>0</v>
      </c>
      <c r="H14" s="2" t="s">
        <v>20</v>
      </c>
      <c r="I14" s="14">
        <f t="shared" ref="I14:I16" si="5">IF((G14-C14)/$C$10&gt;0,(G14-C14)/$C$10,0)</f>
        <v>0</v>
      </c>
      <c r="J14" s="29" t="s">
        <v>73</v>
      </c>
    </row>
    <row r="15" spans="2:10" ht="15.75" customHeight="1">
      <c r="B15" s="16" t="s">
        <v>74</v>
      </c>
      <c r="C15" s="61">
        <v>0</v>
      </c>
      <c r="D15" s="2" t="s">
        <v>20</v>
      </c>
      <c r="E15" s="30">
        <f t="shared" si="3"/>
        <v>0</v>
      </c>
      <c r="F15" s="70">
        <v>9.3700000000000006E-2</v>
      </c>
      <c r="G15" s="13">
        <f t="shared" si="4"/>
        <v>3262697.716</v>
      </c>
      <c r="H15" s="2" t="s">
        <v>20</v>
      </c>
      <c r="I15" s="14">
        <f t="shared" si="5"/>
        <v>9.4394193111206656E-2</v>
      </c>
      <c r="J15" s="29" t="s">
        <v>75</v>
      </c>
    </row>
    <row r="16" spans="2:10" ht="15.75" customHeight="1">
      <c r="B16" s="16" t="s">
        <v>76</v>
      </c>
      <c r="C16" s="61">
        <v>0</v>
      </c>
      <c r="D16" s="2" t="s">
        <v>20</v>
      </c>
      <c r="E16" s="30">
        <f t="shared" si="3"/>
        <v>0</v>
      </c>
      <c r="F16" s="70">
        <v>0</v>
      </c>
      <c r="G16" s="13">
        <f t="shared" si="4"/>
        <v>0</v>
      </c>
      <c r="H16" s="2" t="s">
        <v>20</v>
      </c>
      <c r="I16" s="14">
        <f t="shared" si="5"/>
        <v>0</v>
      </c>
      <c r="J16" s="29" t="s">
        <v>77</v>
      </c>
    </row>
    <row r="17" spans="2:11" ht="15.75" customHeight="1">
      <c r="B17" s="7" t="s">
        <v>50</v>
      </c>
      <c r="C17" s="24">
        <f>SUM(C7:C9)+SUM(C13:C16)</f>
        <v>34820680</v>
      </c>
      <c r="D17" s="8" t="s">
        <v>20</v>
      </c>
      <c r="E17" s="56">
        <f>SUM(E7:E9)+SUM(E13:E15)</f>
        <v>1</v>
      </c>
      <c r="F17" s="47">
        <f>SUM(F13:F16)+SUM(F7:F9)</f>
        <v>1</v>
      </c>
      <c r="G17" s="24">
        <f>SUM(G7:G9)+SUM(G13:G15)</f>
        <v>34820680</v>
      </c>
      <c r="H17" s="8" t="s">
        <v>20</v>
      </c>
      <c r="I17" s="57">
        <f>SUM(I13:I16)+SUM(I7:I9)</f>
        <v>0.93703695763660166</v>
      </c>
      <c r="J17" s="58" t="s">
        <v>22</v>
      </c>
    </row>
    <row r="24" spans="2:11" ht="15.75" customHeight="1">
      <c r="B24" s="52"/>
    </row>
    <row r="25" spans="2:11" ht="15.75" customHeight="1">
      <c r="I25" s="51"/>
    </row>
    <row r="26" spans="2:11" ht="15.75" customHeight="1">
      <c r="I26" s="17"/>
    </row>
    <row r="27" spans="2:11" ht="15.75" customHeight="1">
      <c r="I27" s="17"/>
    </row>
    <row r="28" spans="2:11" ht="15.75" customHeight="1">
      <c r="I28" s="2"/>
      <c r="J28" s="2"/>
      <c r="K28" s="2"/>
    </row>
    <row r="29" spans="2:11" ht="15.75" customHeight="1">
      <c r="C29" s="17"/>
      <c r="I29" s="2"/>
      <c r="J29" s="2"/>
      <c r="K29" s="17"/>
    </row>
    <row r="30" spans="2:11" ht="15.75" customHeight="1">
      <c r="I30" s="2"/>
      <c r="J30" s="2"/>
      <c r="K30" s="17"/>
    </row>
    <row r="31" spans="2:11" ht="15.75" customHeight="1">
      <c r="I31" s="2"/>
      <c r="J31" s="2"/>
      <c r="K31" s="17"/>
    </row>
    <row r="32" spans="2:11" ht="15.75" customHeight="1">
      <c r="I32" s="2"/>
      <c r="J32" s="2"/>
      <c r="K32" s="17"/>
    </row>
    <row r="33" spans="9:11" ht="15.75" customHeight="1">
      <c r="I33" s="2"/>
      <c r="J33" s="2"/>
      <c r="K33" s="17"/>
    </row>
  </sheetData>
  <sheetProtection algorithmName="SHA-512" hashValue="Z1hVrm12j3TAziZvUz7JXQBcxyQ+RdvS6XqZl+nVJ0DYivPMU+y91yue0ilY+U+tK+XEIEjMMjv/lVGwTbYO3Q==" saltValue="ItOzWHjivapHb88IoWgYrw==" spinCount="100000" sheet="1" objects="1" scenarios="1"/>
  <mergeCells count="6">
    <mergeCell ref="B11:E11"/>
    <mergeCell ref="B3:E4"/>
    <mergeCell ref="F3:F6"/>
    <mergeCell ref="G3:I5"/>
    <mergeCell ref="J3:J6"/>
    <mergeCell ref="B5:E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B3:K98"/>
  <sheetViews>
    <sheetView workbookViewId="0">
      <selection activeCell="K20" sqref="K20"/>
    </sheetView>
  </sheetViews>
  <sheetFormatPr baseColWidth="10" defaultColWidth="12.6640625" defaultRowHeight="15.75" customHeight="1"/>
  <cols>
    <col min="2" max="2" width="24.6640625" customWidth="1"/>
    <col min="4" max="4" width="7.5" customWidth="1"/>
    <col min="6" max="6" width="14.5" customWidth="1"/>
    <col min="7" max="7" width="21.5" customWidth="1"/>
    <col min="8" max="8" width="11.5" customWidth="1"/>
    <col min="10" max="10" width="32.1640625" customWidth="1"/>
  </cols>
  <sheetData>
    <row r="3" spans="2:10" ht="15.75" customHeight="1">
      <c r="B3" s="75" t="s">
        <v>7</v>
      </c>
      <c r="C3" s="76"/>
      <c r="D3" s="76"/>
      <c r="E3" s="76"/>
      <c r="F3" s="79" t="s">
        <v>68</v>
      </c>
      <c r="G3" s="82" t="s">
        <v>9</v>
      </c>
      <c r="H3" s="76"/>
      <c r="I3" s="83"/>
      <c r="J3" s="79" t="s">
        <v>10</v>
      </c>
    </row>
    <row r="4" spans="2:10" ht="15.75" customHeight="1">
      <c r="B4" s="77"/>
      <c r="C4" s="78"/>
      <c r="D4" s="78"/>
      <c r="E4" s="78"/>
      <c r="F4" s="80"/>
      <c r="G4" s="84"/>
      <c r="H4" s="84"/>
      <c r="I4" s="85"/>
      <c r="J4" s="80"/>
    </row>
    <row r="5" spans="2:10" ht="15.75" customHeight="1">
      <c r="B5" s="87" t="s">
        <v>11</v>
      </c>
      <c r="C5" s="73"/>
      <c r="D5" s="73"/>
      <c r="E5" s="74"/>
      <c r="F5" s="80"/>
      <c r="G5" s="78"/>
      <c r="H5" s="78"/>
      <c r="I5" s="86"/>
      <c r="J5" s="80"/>
    </row>
    <row r="6" spans="2:10" ht="15.75" customHeight="1">
      <c r="B6" s="7" t="s">
        <v>13</v>
      </c>
      <c r="C6" s="24" t="s">
        <v>14</v>
      </c>
      <c r="D6" s="8" t="s">
        <v>15</v>
      </c>
      <c r="E6" s="8" t="s">
        <v>16</v>
      </c>
      <c r="F6" s="81"/>
      <c r="G6" s="7" t="s">
        <v>14</v>
      </c>
      <c r="H6" s="8" t="s">
        <v>15</v>
      </c>
      <c r="I6" s="9" t="s">
        <v>18</v>
      </c>
      <c r="J6" s="81"/>
    </row>
    <row r="7" spans="2:10" ht="15.75" customHeight="1">
      <c r="B7" s="16" t="s">
        <v>67</v>
      </c>
      <c r="C7" s="61">
        <v>0</v>
      </c>
      <c r="D7" s="2" t="s">
        <v>78</v>
      </c>
      <c r="E7" s="17">
        <f t="shared" ref="E7:E9" si="0">C7/$C$18</f>
        <v>0</v>
      </c>
      <c r="F7" s="65">
        <v>0</v>
      </c>
      <c r="G7" s="13">
        <f t="shared" ref="G7:G9" si="1">F7*$C$18</f>
        <v>0</v>
      </c>
      <c r="H7" s="2" t="s">
        <v>78</v>
      </c>
      <c r="I7" s="71">
        <f>IF((G7-C7)/$C$10&gt;0,(G7-C7)/$C$10,0)</f>
        <v>0</v>
      </c>
      <c r="J7" s="15" t="s">
        <v>22</v>
      </c>
    </row>
    <row r="8" spans="2:10" ht="15.75" customHeight="1">
      <c r="B8" s="16" t="s">
        <v>66</v>
      </c>
      <c r="C8" s="61">
        <v>182406249</v>
      </c>
      <c r="D8" s="2" t="s">
        <v>78</v>
      </c>
      <c r="E8" s="17">
        <f t="shared" si="0"/>
        <v>0.99827721534725522</v>
      </c>
      <c r="F8" s="65">
        <v>0.05</v>
      </c>
      <c r="G8" s="13">
        <f t="shared" si="1"/>
        <v>9136051.9000000004</v>
      </c>
      <c r="H8" s="2" t="s">
        <v>78</v>
      </c>
      <c r="I8" s="71">
        <f>IF((G8-C8)/$C$10&gt;0,(G8-C8)/$C$10,0)</f>
        <v>0</v>
      </c>
      <c r="J8" s="15" t="s">
        <v>22</v>
      </c>
    </row>
    <row r="9" spans="2:10" ht="15.75" customHeight="1">
      <c r="B9" s="16" t="s">
        <v>69</v>
      </c>
      <c r="C9" s="61">
        <v>224879</v>
      </c>
      <c r="D9" s="2" t="s">
        <v>78</v>
      </c>
      <c r="E9" s="17">
        <f t="shared" si="0"/>
        <v>1.2307230872889415E-3</v>
      </c>
      <c r="F9" s="65">
        <v>0</v>
      </c>
      <c r="G9" s="13">
        <f t="shared" si="1"/>
        <v>0</v>
      </c>
      <c r="H9" s="2" t="s">
        <v>78</v>
      </c>
      <c r="I9" s="71">
        <f>IF((G9-C9)/$C$10&gt;0,(G9-C9)/$C$10,0)</f>
        <v>0</v>
      </c>
      <c r="J9" s="15" t="s">
        <v>22</v>
      </c>
    </row>
    <row r="10" spans="2:10" ht="15.75" customHeight="1">
      <c r="B10" s="98" t="s">
        <v>26</v>
      </c>
      <c r="C10" s="99">
        <f>SUM(C7:C9)</f>
        <v>182631128</v>
      </c>
      <c r="D10" s="100" t="s">
        <v>78</v>
      </c>
      <c r="E10" s="101">
        <f>SUM(E7:E9)</f>
        <v>0.99950793843454411</v>
      </c>
      <c r="F10" s="102">
        <f>SUM(F7:F9)</f>
        <v>0.05</v>
      </c>
      <c r="G10" s="99">
        <f>SUM(G7:G9)</f>
        <v>9136051.9000000004</v>
      </c>
      <c r="H10" s="100" t="s">
        <v>78</v>
      </c>
      <c r="I10" s="103">
        <f>SUM(I7:I9)</f>
        <v>0</v>
      </c>
      <c r="J10" s="42" t="s">
        <v>22</v>
      </c>
    </row>
    <row r="11" spans="2:10" ht="15.75" customHeight="1">
      <c r="B11" s="72" t="s">
        <v>27</v>
      </c>
      <c r="C11" s="73"/>
      <c r="D11" s="73"/>
      <c r="E11" s="74"/>
      <c r="F11" s="55"/>
      <c r="G11" s="4"/>
      <c r="H11" s="5"/>
      <c r="I11" s="43"/>
      <c r="J11" s="15" t="s">
        <v>22</v>
      </c>
    </row>
    <row r="12" spans="2:10" ht="15.75" customHeight="1">
      <c r="B12" s="7" t="s">
        <v>13</v>
      </c>
      <c r="C12" s="24" t="s">
        <v>14</v>
      </c>
      <c r="D12" s="8" t="s">
        <v>15</v>
      </c>
      <c r="E12" s="8" t="s">
        <v>16</v>
      </c>
      <c r="F12" s="26" t="s">
        <v>28</v>
      </c>
      <c r="G12" s="7" t="s">
        <v>14</v>
      </c>
      <c r="H12" s="8" t="s">
        <v>15</v>
      </c>
      <c r="I12" s="9" t="s">
        <v>18</v>
      </c>
      <c r="J12" s="15" t="s">
        <v>22</v>
      </c>
    </row>
    <row r="13" spans="2:10" ht="15.75" customHeight="1">
      <c r="B13" s="16" t="s">
        <v>79</v>
      </c>
      <c r="C13" s="61">
        <v>89910</v>
      </c>
      <c r="D13" s="2" t="s">
        <v>78</v>
      </c>
      <c r="E13" s="17">
        <f t="shared" ref="E13:E17" si="2">C13/$C$18</f>
        <v>4.9206156545586173E-4</v>
      </c>
      <c r="F13" s="66">
        <v>0.55000000000000004</v>
      </c>
      <c r="G13" s="13">
        <f t="shared" ref="G13:G15" si="3">F13*$C$18</f>
        <v>100496570.90000001</v>
      </c>
      <c r="H13" s="2" t="s">
        <v>78</v>
      </c>
      <c r="I13" s="14">
        <f>IF((G13-C13)/$C$10&gt;0,(G13-C13)/$C$10,0)</f>
        <v>0.54977846328584257</v>
      </c>
      <c r="J13" s="29" t="s">
        <v>80</v>
      </c>
    </row>
    <row r="14" spans="2:10" ht="15.75" customHeight="1">
      <c r="B14" s="16" t="s">
        <v>72</v>
      </c>
      <c r="C14" s="61">
        <v>0</v>
      </c>
      <c r="D14" s="2" t="s">
        <v>78</v>
      </c>
      <c r="E14" s="17">
        <f t="shared" si="2"/>
        <v>0</v>
      </c>
      <c r="F14" s="66">
        <v>0</v>
      </c>
      <c r="G14" s="13">
        <f t="shared" si="3"/>
        <v>0</v>
      </c>
      <c r="H14" s="2" t="s">
        <v>78</v>
      </c>
      <c r="I14" s="14">
        <f>IF((G14-C14)/$C$10&gt;0,(G14-C14)/$C$10,0)</f>
        <v>0</v>
      </c>
      <c r="J14" s="29" t="s">
        <v>81</v>
      </c>
    </row>
    <row r="15" spans="2:10" ht="15.75" customHeight="1">
      <c r="B15" s="16" t="s">
        <v>74</v>
      </c>
      <c r="C15" s="61">
        <v>0</v>
      </c>
      <c r="D15" s="2" t="s">
        <v>78</v>
      </c>
      <c r="E15" s="30">
        <f t="shared" si="2"/>
        <v>0</v>
      </c>
      <c r="F15" s="66">
        <v>0.06</v>
      </c>
      <c r="G15" s="13">
        <f t="shared" si="3"/>
        <v>10963262.279999999</v>
      </c>
      <c r="H15" s="2" t="s">
        <v>78</v>
      </c>
      <c r="I15" s="14">
        <f t="shared" ref="I15:I17" si="4">IF((G15-C15)/$C$10&gt;0,(G15-C15)/$C$10,0)</f>
        <v>6.0029538228554329E-2</v>
      </c>
      <c r="J15" s="29" t="s">
        <v>82</v>
      </c>
    </row>
    <row r="16" spans="2:10" ht="15.75" customHeight="1">
      <c r="B16" s="16" t="s">
        <v>83</v>
      </c>
      <c r="C16" s="61">
        <v>0</v>
      </c>
      <c r="D16" s="2" t="s">
        <v>78</v>
      </c>
      <c r="E16" s="30">
        <f t="shared" si="2"/>
        <v>0</v>
      </c>
      <c r="F16" s="66">
        <v>0.08</v>
      </c>
      <c r="G16" s="13">
        <f>(F16*$C$18)</f>
        <v>14617683.040000001</v>
      </c>
      <c r="H16" s="2" t="s">
        <v>78</v>
      </c>
      <c r="I16" s="14">
        <f t="shared" si="4"/>
        <v>8.0039384304739114E-2</v>
      </c>
      <c r="J16" s="29" t="s">
        <v>84</v>
      </c>
    </row>
    <row r="17" spans="2:10" ht="15.75" customHeight="1">
      <c r="B17" s="16" t="s">
        <v>85</v>
      </c>
      <c r="C17" s="61">
        <v>0</v>
      </c>
      <c r="D17" s="2" t="s">
        <v>78</v>
      </c>
      <c r="E17" s="30">
        <f t="shared" si="2"/>
        <v>0</v>
      </c>
      <c r="F17" s="66">
        <v>0.26</v>
      </c>
      <c r="G17" s="13">
        <f>F17*$C$18</f>
        <v>47507469.880000003</v>
      </c>
      <c r="H17" s="2" t="s">
        <v>78</v>
      </c>
      <c r="I17" s="14">
        <f t="shared" si="4"/>
        <v>0.26012799899040212</v>
      </c>
      <c r="J17" s="59" t="s">
        <v>86</v>
      </c>
    </row>
    <row r="18" spans="2:10" ht="15.75" customHeight="1">
      <c r="B18" s="7" t="s">
        <v>50</v>
      </c>
      <c r="C18" s="24">
        <f>SUM(C7:C9)+SUM(C13:C17)</f>
        <v>182721038</v>
      </c>
      <c r="D18" s="8" t="s">
        <v>78</v>
      </c>
      <c r="E18" s="56">
        <f>SUM(E7:E9)+SUM(E13:E15)</f>
        <v>1</v>
      </c>
      <c r="F18" s="47">
        <f>SUM(F13:F17)+SUM(F7:F9)</f>
        <v>1</v>
      </c>
      <c r="G18" s="24">
        <f>SUM(G7:G9)+SUM(G13:G17)</f>
        <v>182721038.00000003</v>
      </c>
      <c r="H18" s="8" t="s">
        <v>78</v>
      </c>
      <c r="I18" s="103">
        <f>SUM(I13:I17)+SUM(I7:I9)</f>
        <v>0.94997538480953803</v>
      </c>
      <c r="J18" s="104" t="s">
        <v>22</v>
      </c>
    </row>
    <row r="22" spans="2:10" ht="15.75" customHeight="1">
      <c r="B22" s="52"/>
      <c r="I22" s="17"/>
    </row>
    <row r="23" spans="2:10" ht="15.75" customHeight="1">
      <c r="G23" s="13"/>
    </row>
    <row r="24" spans="2:10" ht="15.75" customHeight="1">
      <c r="C24" s="17"/>
    </row>
    <row r="41" spans="2:2" ht="15.75" customHeight="1">
      <c r="B41" s="52"/>
    </row>
    <row r="71" spans="2:11" ht="14">
      <c r="B71" s="52"/>
      <c r="H71" s="54"/>
    </row>
    <row r="74" spans="2:11" ht="13">
      <c r="I74" s="1"/>
    </row>
    <row r="76" spans="2:11" ht="13">
      <c r="I76" s="2"/>
      <c r="J76" s="2"/>
      <c r="K76" s="2"/>
    </row>
    <row r="77" spans="2:11" ht="13">
      <c r="I77" s="2"/>
      <c r="J77" s="2"/>
      <c r="K77" s="17"/>
    </row>
    <row r="78" spans="2:11" ht="13">
      <c r="I78" s="2"/>
      <c r="J78" s="2"/>
      <c r="K78" s="17"/>
    </row>
    <row r="79" spans="2:11" ht="13">
      <c r="I79" s="2"/>
      <c r="J79" s="2"/>
      <c r="K79" s="17"/>
    </row>
    <row r="80" spans="2:11" ht="13">
      <c r="I80" s="2"/>
      <c r="J80" s="2"/>
      <c r="K80" s="17"/>
    </row>
    <row r="83" spans="9:10" ht="13">
      <c r="I83" s="1"/>
    </row>
    <row r="85" spans="9:10" ht="13">
      <c r="I85" s="2"/>
      <c r="J85" s="51"/>
    </row>
    <row r="86" spans="9:10" ht="13">
      <c r="I86" s="2"/>
      <c r="J86" s="51"/>
    </row>
    <row r="87" spans="9:10" ht="13">
      <c r="I87" s="2"/>
      <c r="J87" s="51"/>
    </row>
    <row r="88" spans="9:10" ht="13">
      <c r="I88" s="2"/>
      <c r="J88" s="51"/>
    </row>
    <row r="97" spans="2:2" ht="13">
      <c r="B97" s="2"/>
    </row>
    <row r="98" spans="2:2" ht="13">
      <c r="B98" s="2"/>
    </row>
  </sheetData>
  <sheetProtection algorithmName="SHA-512" hashValue="CFAea8GvvudHr42x9u//Ziq0fE84i2yJz3eUqvhxUAWKrNyg/Ydhc3f8CmLeAKHQj2TWzd4P0PxkqkuMLh6Lyg==" saltValue="wOhhZEuBhNwSj8jdIZKO9A==" spinCount="100000" sheet="1" objects="1" scenarios="1"/>
  <mergeCells count="6">
    <mergeCell ref="B11:E11"/>
    <mergeCell ref="B3:E4"/>
    <mergeCell ref="F3:F6"/>
    <mergeCell ref="G3:I5"/>
    <mergeCell ref="J3:J6"/>
    <mergeCell ref="B5:E5"/>
  </mergeCells>
  <pageMargins left="0.7" right="0.7" top="0.75" bottom="0.75" header="0.3" footer="0.3"/>
  <ignoredErrors>
    <ignoredError sqref="G16" formula="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Allgemeine Informationen</vt:lpstr>
      <vt:lpstr>Personenverkehr</vt:lpstr>
      <vt:lpstr>Güterverkehr - Leichte Nutzfahr</vt:lpstr>
      <vt:lpstr>Güterverkehr - Lastkraftwagen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Niklas Scholz</cp:lastModifiedBy>
  <dcterms:modified xsi:type="dcterms:W3CDTF">2024-04-19T11:56:37Z</dcterms:modified>
</cp:coreProperties>
</file>